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O\Desktop\ACER2\Vyšný Žipov\Vysvetlenie\E mail vysvetlenie\"/>
    </mc:Choice>
  </mc:AlternateContent>
  <xr:revisionPtr revIDLastSave="0" documentId="13_ncr:1_{AEA2542F-DE33-47CD-832C-F18EF75A3477}" xr6:coauthVersionLast="46" xr6:coauthVersionMax="46" xr10:uidLastSave="{00000000-0000-0000-0000-000000000000}"/>
  <bookViews>
    <workbookView xWindow="28680" yWindow="-120" windowWidth="29040" windowHeight="15840" xr2:uid="{D711096A-D113-4B9A-B61A-B6ECD634BDA4}"/>
  </bookViews>
  <sheets>
    <sheet name="Rekapitulácia" sheetId="1" r:id="rId1"/>
    <sheet name="Krycí list stavby" sheetId="2" r:id="rId2"/>
    <sheet name="SO 15275" sheetId="3" r:id="rId3"/>
  </sheets>
  <definedNames>
    <definedName name="_xlnm.Print_Area" localSheetId="2">'SO 15275'!$B$2:$V$164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I17" i="2"/>
  <c r="I16" i="2"/>
  <c r="I15" i="2"/>
  <c r="E18" i="2"/>
  <c r="D18" i="2"/>
  <c r="C18" i="2"/>
  <c r="E17" i="2"/>
  <c r="D17" i="2"/>
  <c r="C17" i="2"/>
  <c r="C16" i="2"/>
  <c r="C15" i="2"/>
  <c r="F8" i="1"/>
  <c r="E8" i="1"/>
  <c r="D8" i="1"/>
  <c r="E7" i="1"/>
  <c r="K7" i="1"/>
  <c r="H29" i="3"/>
  <c r="P29" i="3" s="1"/>
  <c r="P16" i="3"/>
  <c r="Z164" i="3"/>
  <c r="V163" i="3"/>
  <c r="I67" i="3" s="1"/>
  <c r="E66" i="3"/>
  <c r="V161" i="3"/>
  <c r="I66" i="3" s="1"/>
  <c r="L161" i="3"/>
  <c r="L163" i="3" s="1"/>
  <c r="E67" i="3" s="1"/>
  <c r="C16" i="3" s="1"/>
  <c r="K160" i="3"/>
  <c r="J160" i="3"/>
  <c r="S160" i="3"/>
  <c r="M160" i="3"/>
  <c r="I160" i="3"/>
  <c r="K159" i="3"/>
  <c r="J159" i="3"/>
  <c r="S159" i="3"/>
  <c r="M159" i="3"/>
  <c r="I159" i="3"/>
  <c r="I161" i="3" s="1"/>
  <c r="G66" i="3" s="1"/>
  <c r="K158" i="3"/>
  <c r="J158" i="3"/>
  <c r="S158" i="3"/>
  <c r="M158" i="3"/>
  <c r="M161" i="3" s="1"/>
  <c r="F66" i="3" s="1"/>
  <c r="I158" i="3"/>
  <c r="I163" i="3" s="1"/>
  <c r="G67" i="3" s="1"/>
  <c r="E16" i="3" s="1"/>
  <c r="E16" i="2" s="1"/>
  <c r="V152" i="3"/>
  <c r="I62" i="3" s="1"/>
  <c r="L152" i="3"/>
  <c r="E62" i="3" s="1"/>
  <c r="K151" i="3"/>
  <c r="J151" i="3"/>
  <c r="S151" i="3"/>
  <c r="S152" i="3" s="1"/>
  <c r="H62" i="3" s="1"/>
  <c r="M151" i="3"/>
  <c r="M152" i="3" s="1"/>
  <c r="F62" i="3" s="1"/>
  <c r="I151" i="3"/>
  <c r="I152" i="3" s="1"/>
  <c r="G62" i="3" s="1"/>
  <c r="V148" i="3"/>
  <c r="I61" i="3" s="1"/>
  <c r="L148" i="3"/>
  <c r="E61" i="3" s="1"/>
  <c r="K147" i="3"/>
  <c r="J147" i="3"/>
  <c r="S147" i="3"/>
  <c r="M147" i="3"/>
  <c r="I147" i="3"/>
  <c r="K146" i="3"/>
  <c r="J146" i="3"/>
  <c r="S146" i="3"/>
  <c r="M146" i="3"/>
  <c r="I146" i="3"/>
  <c r="K145" i="3"/>
  <c r="J145" i="3"/>
  <c r="S145" i="3"/>
  <c r="M145" i="3"/>
  <c r="I145" i="3"/>
  <c r="K144" i="3"/>
  <c r="J144" i="3"/>
  <c r="S144" i="3"/>
  <c r="M144" i="3"/>
  <c r="I144" i="3"/>
  <c r="K143" i="3"/>
  <c r="J143" i="3"/>
  <c r="S143" i="3"/>
  <c r="M143" i="3"/>
  <c r="I143" i="3"/>
  <c r="K142" i="3"/>
  <c r="J142" i="3"/>
  <c r="S142" i="3"/>
  <c r="M142" i="3"/>
  <c r="I142" i="3"/>
  <c r="K141" i="3"/>
  <c r="J141" i="3"/>
  <c r="S141" i="3"/>
  <c r="M141" i="3"/>
  <c r="I141" i="3"/>
  <c r="K140" i="3"/>
  <c r="J140" i="3"/>
  <c r="S140" i="3"/>
  <c r="M140" i="3"/>
  <c r="I140" i="3"/>
  <c r="I148" i="3" s="1"/>
  <c r="G61" i="3" s="1"/>
  <c r="K139" i="3"/>
  <c r="J139" i="3"/>
  <c r="S139" i="3"/>
  <c r="S148" i="3" s="1"/>
  <c r="H61" i="3" s="1"/>
  <c r="M139" i="3"/>
  <c r="I139" i="3"/>
  <c r="I60" i="3"/>
  <c r="V136" i="3"/>
  <c r="L136" i="3"/>
  <c r="E60" i="3" s="1"/>
  <c r="K135" i="3"/>
  <c r="J135" i="3"/>
  <c r="S135" i="3"/>
  <c r="M135" i="3"/>
  <c r="I135" i="3"/>
  <c r="K134" i="3"/>
  <c r="J134" i="3"/>
  <c r="S134" i="3"/>
  <c r="M134" i="3"/>
  <c r="I134" i="3"/>
  <c r="K133" i="3"/>
  <c r="J133" i="3"/>
  <c r="S133" i="3"/>
  <c r="M133" i="3"/>
  <c r="I133" i="3"/>
  <c r="K132" i="3"/>
  <c r="J132" i="3"/>
  <c r="S132" i="3"/>
  <c r="S136" i="3" s="1"/>
  <c r="H60" i="3" s="1"/>
  <c r="M132" i="3"/>
  <c r="I132" i="3"/>
  <c r="E59" i="3"/>
  <c r="V129" i="3"/>
  <c r="I59" i="3" s="1"/>
  <c r="L129" i="3"/>
  <c r="K128" i="3"/>
  <c r="J128" i="3"/>
  <c r="S128" i="3"/>
  <c r="M128" i="3"/>
  <c r="I128" i="3"/>
  <c r="K127" i="3"/>
  <c r="J127" i="3"/>
  <c r="S127" i="3"/>
  <c r="M127" i="3"/>
  <c r="I127" i="3"/>
  <c r="K126" i="3"/>
  <c r="J126" i="3"/>
  <c r="S126" i="3"/>
  <c r="M126" i="3"/>
  <c r="I126" i="3"/>
  <c r="K125" i="3"/>
  <c r="J125" i="3"/>
  <c r="S125" i="3"/>
  <c r="M125" i="3"/>
  <c r="I125" i="3"/>
  <c r="K124" i="3"/>
  <c r="J124" i="3"/>
  <c r="S124" i="3"/>
  <c r="M124" i="3"/>
  <c r="I124" i="3"/>
  <c r="K123" i="3"/>
  <c r="J123" i="3"/>
  <c r="S123" i="3"/>
  <c r="M123" i="3"/>
  <c r="I123" i="3"/>
  <c r="K122" i="3"/>
  <c r="J122" i="3"/>
  <c r="S122" i="3"/>
  <c r="M122" i="3"/>
  <c r="I122" i="3"/>
  <c r="K121" i="3"/>
  <c r="J121" i="3"/>
  <c r="S121" i="3"/>
  <c r="S129" i="3" s="1"/>
  <c r="H59" i="3" s="1"/>
  <c r="M121" i="3"/>
  <c r="I121" i="3"/>
  <c r="I58" i="3"/>
  <c r="V118" i="3"/>
  <c r="L118" i="3"/>
  <c r="E58" i="3" s="1"/>
  <c r="K117" i="3"/>
  <c r="J117" i="3"/>
  <c r="S117" i="3"/>
  <c r="M117" i="3"/>
  <c r="I117" i="3"/>
  <c r="K115" i="3"/>
  <c r="J115" i="3"/>
  <c r="S115" i="3"/>
  <c r="S118" i="3" s="1"/>
  <c r="H58" i="3" s="1"/>
  <c r="M115" i="3"/>
  <c r="I115" i="3"/>
  <c r="V112" i="3"/>
  <c r="I57" i="3" s="1"/>
  <c r="L112" i="3"/>
  <c r="E57" i="3" s="1"/>
  <c r="K111" i="3"/>
  <c r="J111" i="3"/>
  <c r="S111" i="3"/>
  <c r="M111" i="3"/>
  <c r="I111" i="3"/>
  <c r="K110" i="3"/>
  <c r="J110" i="3"/>
  <c r="S110" i="3"/>
  <c r="M110" i="3"/>
  <c r="I110" i="3"/>
  <c r="K109" i="3"/>
  <c r="J109" i="3"/>
  <c r="S109" i="3"/>
  <c r="M109" i="3"/>
  <c r="I109" i="3"/>
  <c r="K108" i="3"/>
  <c r="J108" i="3"/>
  <c r="S108" i="3"/>
  <c r="M108" i="3"/>
  <c r="I108" i="3"/>
  <c r="K107" i="3"/>
  <c r="J107" i="3"/>
  <c r="S107" i="3"/>
  <c r="S112" i="3" s="1"/>
  <c r="H57" i="3" s="1"/>
  <c r="M107" i="3"/>
  <c r="I107" i="3"/>
  <c r="E56" i="3"/>
  <c r="V104" i="3"/>
  <c r="L104" i="3"/>
  <c r="L154" i="3" s="1"/>
  <c r="E63" i="3" s="1"/>
  <c r="C15" i="3" s="1"/>
  <c r="K103" i="3"/>
  <c r="J103" i="3"/>
  <c r="S103" i="3"/>
  <c r="M103" i="3"/>
  <c r="I103" i="3"/>
  <c r="K102" i="3"/>
  <c r="J102" i="3"/>
  <c r="S102" i="3"/>
  <c r="M102" i="3"/>
  <c r="I102" i="3"/>
  <c r="K101" i="3"/>
  <c r="J101" i="3"/>
  <c r="S101" i="3"/>
  <c r="M101" i="3"/>
  <c r="I101" i="3"/>
  <c r="K100" i="3"/>
  <c r="J100" i="3"/>
  <c r="S100" i="3"/>
  <c r="M100" i="3"/>
  <c r="I100" i="3"/>
  <c r="K99" i="3"/>
  <c r="J99" i="3"/>
  <c r="S99" i="3"/>
  <c r="M99" i="3"/>
  <c r="I99" i="3"/>
  <c r="K98" i="3"/>
  <c r="J98" i="3"/>
  <c r="S98" i="3"/>
  <c r="M98" i="3"/>
  <c r="I98" i="3"/>
  <c r="K97" i="3"/>
  <c r="J97" i="3"/>
  <c r="S97" i="3"/>
  <c r="M97" i="3"/>
  <c r="I97" i="3"/>
  <c r="K96" i="3"/>
  <c r="J96" i="3"/>
  <c r="S96" i="3"/>
  <c r="M96" i="3"/>
  <c r="I96" i="3"/>
  <c r="K95" i="3"/>
  <c r="J95" i="3"/>
  <c r="S95" i="3"/>
  <c r="M95" i="3"/>
  <c r="I95" i="3"/>
  <c r="K94" i="3"/>
  <c r="J94" i="3"/>
  <c r="S94" i="3"/>
  <c r="M94" i="3"/>
  <c r="I94" i="3"/>
  <c r="K93" i="3"/>
  <c r="J93" i="3"/>
  <c r="S93" i="3"/>
  <c r="M93" i="3"/>
  <c r="I93" i="3"/>
  <c r="K92" i="3"/>
  <c r="J92" i="3"/>
  <c r="S92" i="3"/>
  <c r="M92" i="3"/>
  <c r="I92" i="3"/>
  <c r="K91" i="3"/>
  <c r="J91" i="3"/>
  <c r="S91" i="3"/>
  <c r="M91" i="3"/>
  <c r="I91" i="3"/>
  <c r="K90" i="3"/>
  <c r="J90" i="3"/>
  <c r="S90" i="3"/>
  <c r="M90" i="3"/>
  <c r="I90" i="3"/>
  <c r="K89" i="3"/>
  <c r="J89" i="3"/>
  <c r="S89" i="3"/>
  <c r="M89" i="3"/>
  <c r="I89" i="3"/>
  <c r="K88" i="3"/>
  <c r="J88" i="3"/>
  <c r="S88" i="3"/>
  <c r="M88" i="3"/>
  <c r="I88" i="3"/>
  <c r="K87" i="3"/>
  <c r="J87" i="3"/>
  <c r="S87" i="3"/>
  <c r="M87" i="3"/>
  <c r="I87" i="3"/>
  <c r="K86" i="3"/>
  <c r="K164" i="3" s="1"/>
  <c r="J86" i="3"/>
  <c r="S86" i="3"/>
  <c r="M86" i="3"/>
  <c r="I86" i="3"/>
  <c r="P19" i="3"/>
  <c r="I112" i="3" l="1"/>
  <c r="G57" i="3" s="1"/>
  <c r="I129" i="3"/>
  <c r="G59" i="3" s="1"/>
  <c r="M129" i="3"/>
  <c r="F59" i="3" s="1"/>
  <c r="I118" i="3"/>
  <c r="G58" i="3" s="1"/>
  <c r="I136" i="3"/>
  <c r="G60" i="3" s="1"/>
  <c r="I104" i="3"/>
  <c r="G56" i="3" s="1"/>
  <c r="M118" i="3"/>
  <c r="F58" i="3" s="1"/>
  <c r="M136" i="3"/>
  <c r="F60" i="3" s="1"/>
  <c r="M148" i="3"/>
  <c r="F61" i="3" s="1"/>
  <c r="M112" i="3"/>
  <c r="F57" i="3" s="1"/>
  <c r="S163" i="3"/>
  <c r="H67" i="3" s="1"/>
  <c r="M163" i="3"/>
  <c r="F67" i="3" s="1"/>
  <c r="D16" i="3" s="1"/>
  <c r="D16" i="2" s="1"/>
  <c r="I56" i="3"/>
  <c r="M104" i="3"/>
  <c r="F56" i="3" s="1"/>
  <c r="V154" i="3"/>
  <c r="I63" i="3" s="1"/>
  <c r="S104" i="3"/>
  <c r="H56" i="3" s="1"/>
  <c r="S161" i="3"/>
  <c r="H66" i="3" s="1"/>
  <c r="L164" i="3"/>
  <c r="E69" i="3" s="1"/>
  <c r="M154" i="3" l="1"/>
  <c r="F63" i="3" s="1"/>
  <c r="D15" i="3" s="1"/>
  <c r="D15" i="2" s="1"/>
  <c r="I154" i="3"/>
  <c r="G63" i="3" s="1"/>
  <c r="E15" i="3" s="1"/>
  <c r="E23" i="3" s="1"/>
  <c r="E23" i="2" s="1"/>
  <c r="P21" i="3"/>
  <c r="I21" i="2" s="1"/>
  <c r="P22" i="3"/>
  <c r="I22" i="2" s="1"/>
  <c r="S154" i="3"/>
  <c r="H63" i="3" s="1"/>
  <c r="V164" i="3"/>
  <c r="I69" i="3" s="1"/>
  <c r="M164" i="3"/>
  <c r="F69" i="3" s="1"/>
  <c r="E22" i="3" l="1"/>
  <c r="E22" i="2" s="1"/>
  <c r="E15" i="2"/>
  <c r="E19" i="2" s="1"/>
  <c r="P23" i="3"/>
  <c r="I23" i="2" s="1"/>
  <c r="E19" i="3"/>
  <c r="I164" i="3"/>
  <c r="E21" i="3"/>
  <c r="S164" i="3"/>
  <c r="H69" i="3" s="1"/>
  <c r="P25" i="3" l="1"/>
  <c r="E21" i="2"/>
  <c r="I25" i="2" s="1"/>
  <c r="I27" i="2" s="1"/>
  <c r="G69" i="3"/>
  <c r="B7" i="1"/>
  <c r="B8" i="1" l="1"/>
  <c r="G7" i="1"/>
  <c r="G8" i="1" s="1"/>
  <c r="P27" i="3"/>
  <c r="C7" i="1"/>
  <c r="C8" i="1" s="1"/>
  <c r="H28" i="3" l="1"/>
  <c r="P28" i="3" s="1"/>
  <c r="P30" i="3" s="1"/>
  <c r="B9" i="1"/>
  <c r="H28" i="2" l="1"/>
  <c r="I28" i="2" s="1"/>
  <c r="G9" i="1"/>
  <c r="B10" i="1"/>
  <c r="H29" i="2" l="1"/>
  <c r="I29" i="2" s="1"/>
  <c r="I30" i="2" s="1"/>
  <c r="G10" i="1"/>
  <c r="G11" i="1" s="1"/>
</calcChain>
</file>

<file path=xl/sharedStrings.xml><?xml version="1.0" encoding="utf-8"?>
<sst xmlns="http://schemas.openxmlformats.org/spreadsheetml/2006/main" count="340" uniqueCount="202">
  <si>
    <t>Rekapitulácia rozpočtu</t>
  </si>
  <si>
    <t>Stavba Zlepšenie technickej vybavenosti v obci Vyšný Žipov s prítomnosťou MRK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</si>
  <si>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</si>
  <si>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</si>
  <si>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</si>
  <si>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</si>
  <si>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</si>
  <si>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</si>
  <si>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</si>
  <si>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</si>
  <si>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</si>
  <si>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</si>
  <si>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>Časť  A -  SO 01 Chodník I.etapa - oprava</t>
  </si>
  <si>
    <t>Krycí list rozpočtu</t>
  </si>
  <si>
    <t>Objekt Časť  A -  SO 01 Chodník I.etapa - oprava</t>
  </si>
  <si>
    <t xml:space="preserve">Miesto:  </t>
  </si>
  <si>
    <t xml:space="preserve">Ks: </t>
  </si>
  <si>
    <t xml:space="preserve">Zákazka: </t>
  </si>
  <si>
    <t>Spracoval: Ing. Ján Halgaš</t>
  </si>
  <si>
    <t xml:space="preserve">Dňa </t>
  </si>
  <si>
    <t>14. 3. 2021</t>
  </si>
  <si>
    <t>Odberateľ: Obec Vyšný Žipov</t>
  </si>
  <si>
    <t xml:space="preserve">Projektant: 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</si>
  <si>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</si>
  <si>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</si>
  <si>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</si>
  <si>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</si>
  <si>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</si>
  <si>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</si>
  <si>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 xml:space="preserve">VRN </t>
  </si>
  <si>
    <t>Spolu</t>
  </si>
  <si>
    <t>Ďalšie náklady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</si>
  <si>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</si>
  <si>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</si>
  <si>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</si>
  <si>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</si>
  <si>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</si>
  <si>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</si>
  <si>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</si>
  <si>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</si>
  <si>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VRN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</si>
  <si>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</si>
  <si>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</si>
  <si>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</si>
  <si>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</si>
  <si>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</si>
  <si>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</si>
  <si>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</si>
  <si>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</si>
  <si>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</si>
  <si>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</si>
  <si>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</si>
  <si>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</si>
  <si>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</si>
  <si>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</si>
  <si>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</si>
  <si>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14. 3. 2021</t>
  </si>
  <si>
    <t>Prehľad rozpočtových nákladov</t>
  </si>
  <si>
    <t>Práce HSV</t>
  </si>
  <si>
    <t xml:space="preserve">   ZEMNÉ PRÁCE</t>
  </si>
  <si>
    <t xml:space="preserve">   ZÁKLADY</t>
  </si>
  <si>
    <t xml:space="preserve">   ZVISLÉ KONŠTRUKCIE</t>
  </si>
  <si>
    <t xml:space="preserve">   SPEVNENÉ PLOCHY</t>
  </si>
  <si>
    <t xml:space="preserve">   POTRUBNÉ ROZVODY</t>
  </si>
  <si>
    <t xml:space="preserve">   OSTATNÉ PRÁCE</t>
  </si>
  <si>
    <t xml:space="preserve">   PRESUNY HMÔT</t>
  </si>
  <si>
    <t>Práce PSV</t>
  </si>
  <si>
    <t xml:space="preserve">   KOVOVÉ DOPLNKOVÉ KONŠTRUKCIE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</si>
  <si>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</si>
  <si>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</si>
  <si>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</si>
  <si>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</si>
  <si>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</si>
  <si>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</si>
  <si>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</si>
  <si>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</si>
  <si>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</si>
  <si>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</si>
  <si>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</si>
  <si>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</si>
  <si>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</si>
  <si>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 Ján Halgaš</t>
  </si>
  <si>
    <t xml:space="preserve">Dátum: </t>
  </si>
  <si>
    <t>Zákazka Zlepšenie technickej vybavenosti v obci Vyšný Žipov s prítomnosťou MRK</t>
  </si>
  <si>
    <t>121101002</t>
  </si>
  <si>
    <t xml:space="preserve">Odstránenie ornice ručne s vodorov. premiest., na hromady do 50 m hr. nad 150 mm   </t>
  </si>
  <si>
    <t>m3</t>
  </si>
  <si>
    <t>122201401</t>
  </si>
  <si>
    <t xml:space="preserve">Výkop v zemníku na suchu v hornine 3, do 100 m3   </t>
  </si>
  <si>
    <t>122201409</t>
  </si>
  <si>
    <t xml:space="preserve">Príplatok k cenám za lepivosť výkopu v zemníkoch na suchu v hornine 3   </t>
  </si>
  <si>
    <t>122202201</t>
  </si>
  <si>
    <t xml:space="preserve">Odkopávka a prekopávka nezapažená pre cesty, v hornine 3 do 100 m3   </t>
  </si>
  <si>
    <t>122202209</t>
  </si>
  <si>
    <t xml:space="preserve">Odkopávky a prekopávky nezapažené pre cesty. Príplatok za lepivosť horniny 3   </t>
  </si>
  <si>
    <t>130201001</t>
  </si>
  <si>
    <t xml:space="preserve">Výkop jamy a ryhy v obmedzenom priestore horn. tr.3 ručne   </t>
  </si>
  <si>
    <t>141701101</t>
  </si>
  <si>
    <t xml:space="preserve">Pretláčanie rúry v hornina tr. 1-4 v hĺbky od 6 m dĺžky do 35 m priemeru do 200 mm   </t>
  </si>
  <si>
    <t>m</t>
  </si>
  <si>
    <t>2860005000</t>
  </si>
  <si>
    <t>PVC rúra 200x6,6/6m -QUANTUM SN12 rúry - hladký kanalizačný systém PIPELIFE   alebo ekvivalent</t>
  </si>
  <si>
    <t>ks</t>
  </si>
  <si>
    <t>162201102</t>
  </si>
  <si>
    <t xml:space="preserve">Vodorovné premiestnenie výkopku z horniny 1-4 nad 20-50m   </t>
  </si>
  <si>
    <t>162401102</t>
  </si>
  <si>
    <t xml:space="preserve">Vodorovné premiestnenie výkopku  po spevnenej ceste z  horniny tr.1-4, do 100 m3 na vzdialenosť do 2000 m   </t>
  </si>
  <si>
    <t>171101102</t>
  </si>
  <si>
    <t xml:space="preserve">Uloženie sypaniny do násypu súdržnej horniny s mierou zhutnenia na 96 % podľa Proctor-Standard   </t>
  </si>
  <si>
    <t>171201202</t>
  </si>
  <si>
    <t xml:space="preserve">Uloženie sypaniny na skládky nad 100 do 1000 m3   </t>
  </si>
  <si>
    <t>174203303</t>
  </si>
  <si>
    <t xml:space="preserve">Zásyp pre drény zberné a zvodné hĺbky nad 1, 30 m   </t>
  </si>
  <si>
    <t>180402111</t>
  </si>
  <si>
    <t xml:space="preserve">Založenie trávnika parkového výsevom v rovine do 1:5   </t>
  </si>
  <si>
    <t>m2</t>
  </si>
  <si>
    <t>0057211200</t>
  </si>
  <si>
    <t xml:space="preserve">Trávové semeno - parková zmes   </t>
  </si>
  <si>
    <t>kg</t>
  </si>
  <si>
    <t>181101102</t>
  </si>
  <si>
    <t xml:space="preserve">Úprava pláne v zárezoch v hornine 1-4 so zhutnením   </t>
  </si>
  <si>
    <t>181301101</t>
  </si>
  <si>
    <t xml:space="preserve">Rozprestretie ornice v rovine, plocha do 500 m2, hr.do 100 mm   </t>
  </si>
  <si>
    <t>182201101</t>
  </si>
  <si>
    <t xml:space="preserve">Svahovanie trvalých svahov v násype   </t>
  </si>
  <si>
    <t>274271310</t>
  </si>
  <si>
    <t xml:space="preserve">Murovanie základových pásov (m3)  50x15x25 s betónovou výplňou C 16/20 hr. 150 mm   </t>
  </si>
  <si>
    <t>5959411100</t>
  </si>
  <si>
    <t>Tvárnica debniaca DT15, 50x15x25cm,</t>
  </si>
  <si>
    <t>274326281</t>
  </si>
  <si>
    <t xml:space="preserve">Zhotovenie základových  pásov z betónu železového vodostavebného (bez výstuže)   </t>
  </si>
  <si>
    <t>5893556600</t>
  </si>
  <si>
    <t xml:space="preserve">Betón STN EN 206-1-C25/30-XC3 (SK)-Cl 0,4-Dmax 22, S2, priesak 50 mm, cementu troskoportlandského- vodostavebný   </t>
  </si>
  <si>
    <t>274361825</t>
  </si>
  <si>
    <t xml:space="preserve">Výstuž pre murivo základových pásov s betónovou výplňou z ocele 10505   </t>
  </si>
  <si>
    <t>t</t>
  </si>
  <si>
    <t>338171121</t>
  </si>
  <si>
    <t xml:space="preserve">Osadenie stĺpika oceľového plotového výšky 2.0m zaliatim cem.mal.   </t>
  </si>
  <si>
    <t>51+18</t>
  </si>
  <si>
    <t>1411536400</t>
  </si>
  <si>
    <t xml:space="preserve">Rúrka hladká kruhová bezšvová D 51 mm, hrúbka steny 3,2mm ozn.11 353.0.   </t>
  </si>
  <si>
    <t>564732111</t>
  </si>
  <si>
    <t xml:space="preserve">Podklad alebo kryt z kameniva hrubého drveného veľ. 32-63mm(vibr.štrk) po zhut.hr. 100 mm   </t>
  </si>
  <si>
    <t>564752111</t>
  </si>
  <si>
    <t xml:space="preserve">Podklad alebo kryt z kameniva hrubého drveného veľ. 32-63mm(vibr.štrk) po zhut.hr. 150 mm   </t>
  </si>
  <si>
    <t>564851111</t>
  </si>
  <si>
    <t xml:space="preserve">Podklad zo štrkodrviny s rozprestretím a zhutnením, po zhutnení hr. 150 mm   </t>
  </si>
  <si>
    <t>564861111</t>
  </si>
  <si>
    <t xml:space="preserve">Podklad zo štrkodrviny s rozprestretím a zhutnením, po zhutnení hr. 200 mm   </t>
  </si>
  <si>
    <t>596911112</t>
  </si>
  <si>
    <t xml:space="preserve">Kladenie zámkovej dlažby  hr. 6 cm pre peších nad 20 m2 so zriadením lôžka z kameniva hr. 4 cm   </t>
  </si>
  <si>
    <t>5921952300</t>
  </si>
  <si>
    <t xml:space="preserve">Dlažba Low value Premac HAKA 6N alebo ekvivalent -normál, sivá 20x16,5x6 cm   </t>
  </si>
  <si>
    <t>596911212</t>
  </si>
  <si>
    <t xml:space="preserve">Kladenie zámkovej dlažby  hr. 8 cm pre peších nad 20 m2 so zriadením lôžka z kameniva hr. 4 cm   </t>
  </si>
  <si>
    <t>5921952470</t>
  </si>
  <si>
    <t xml:space="preserve">Dlažba Low value Premac HAKA 8N- alebo ekvivalent normál 20x16,5x8cm, červená   </t>
  </si>
  <si>
    <t>895991113</t>
  </si>
  <si>
    <t xml:space="preserve">Osadenie obrubníkovej vpuste DN 315, vývod DN 200   </t>
  </si>
  <si>
    <t>2860007440</t>
  </si>
  <si>
    <t xml:space="preserve">Obrubníková vpusť DN 315, vývod DN 200   </t>
  </si>
  <si>
    <t>895991121</t>
  </si>
  <si>
    <t xml:space="preserve">Montáž lapača nečistôt pre PVC uličné vpuste   </t>
  </si>
  <si>
    <t>2860007490</t>
  </si>
  <si>
    <t xml:space="preserve">Liatinová mreža   </t>
  </si>
  <si>
    <t>914812211</t>
  </si>
  <si>
    <t xml:space="preserve">Montáž a demontáž dočasných dopravných značiek   </t>
  </si>
  <si>
    <t>916561111</t>
  </si>
  <si>
    <t xml:space="preserve">Osadenie záhonového alebo parkového obrubníka betón., do lôžka z bet. pros. tr. C 12/15 s bočnou oporou   </t>
  </si>
  <si>
    <t>5921954590</t>
  </si>
  <si>
    <t xml:space="preserve">Obrubník parkový 50x20x5 cm, sivý   </t>
  </si>
  <si>
    <t>917862111</t>
  </si>
  <si>
    <t xml:space="preserve">Osadenie chodník. obrubníka betónového stojatého do lôžka z betónu prosteho tr. C 12/15 s bočnou oporou   </t>
  </si>
  <si>
    <t>5921954400</t>
  </si>
  <si>
    <t xml:space="preserve">Obrubník cestný 33x26x15 cm, skosenie 12/4 cm   </t>
  </si>
  <si>
    <t>961043111</t>
  </si>
  <si>
    <t xml:space="preserve">Búranie základov z betónu prostého alebo preloženého kameňom,  -2,20000t   </t>
  </si>
  <si>
    <t>966067112</t>
  </si>
  <si>
    <t xml:space="preserve">Rozobratie plotov výšky do 250 cm, z drôteného pletiva alebo z plechu,  -0,01000t   </t>
  </si>
  <si>
    <t>979082213</t>
  </si>
  <si>
    <t xml:space="preserve">Vodorovná doprava sutiny so zložením a hrubým urovnaním na vzdialenosť do 1 km   </t>
  </si>
  <si>
    <t>979082219</t>
  </si>
  <si>
    <t xml:space="preserve">Príplatok k cene za každý ďalší aj začatý 1 km nad 1 km   </t>
  </si>
  <si>
    <t>998223011</t>
  </si>
  <si>
    <t xml:space="preserve">Presun hmôt pre pozemné komunikácie s krytom dláždeným (822 2.3, 822 5.3) akejkoľvek dĺžky objektu   </t>
  </si>
  <si>
    <t>767915110</t>
  </si>
  <si>
    <t xml:space="preserve">Montáž oplotenia priebežného z profilovej ocele s hmotnosťou 1 m oplotenia do 15 kg   </t>
  </si>
  <si>
    <t>3132470600</t>
  </si>
  <si>
    <t xml:space="preserve">Pletivo so štvorcovými okami, pozinkované 50,0/2,24mm/1,50m   </t>
  </si>
  <si>
    <t>998767101</t>
  </si>
  <si>
    <t xml:space="preserve">Presun hmôt pre kovové stavebné doplnkové konštrukcie v objektoch výšky do 6 m  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</si>
  <si>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</si>
  <si>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</si>
  <si>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</si>
  <si>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</si>
  <si>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</si>
  <si>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Zariadenie staveniska</t>
  </si>
  <si>
    <t>Sťažené výrobné podmienky</t>
  </si>
  <si>
    <t>Prevádzkové vplyvy</t>
  </si>
  <si>
    <t>Sťažené podmienky dopravy</t>
  </si>
  <si>
    <t>Horské oblasti</t>
  </si>
  <si>
    <t>Mimostavenisková doprava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</si>
</sst>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0000FF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9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5" fillId="2" borderId="4" xfId="0" applyFont="1" applyFill="1" applyBorder="1" applyAlignment="1">
      <alignment horizontal="center"/>
    </xf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5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0" fillId="0" borderId="21" xfId="0" applyFill="1" applyBorder="1"/>
    <xf numFmtId="164" fontId="11" fillId="0" borderId="21" xfId="0" applyNumberFormat="1" applyFont="1" applyFill="1" applyBorder="1"/>
    <xf numFmtId="164" fontId="0" fillId="0" borderId="21" xfId="0" applyNumberFormat="1" applyFill="1" applyBorder="1"/>
    <xf numFmtId="164" fontId="12" fillId="0" borderId="21" xfId="0" applyNumberFormat="1" applyFont="1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11" fillId="0" borderId="21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4" xfId="0" applyNumberFormat="1" applyFont="1" applyFill="1" applyBorder="1"/>
    <xf numFmtId="164" fontId="1" fillId="0" borderId="65" xfId="0" applyNumberFormat="1" applyFont="1" applyFill="1" applyBorder="1"/>
    <xf numFmtId="0" fontId="1" fillId="0" borderId="68" xfId="0" applyFont="1" applyFill="1" applyBorder="1"/>
    <xf numFmtId="164" fontId="1" fillId="0" borderId="69" xfId="0" applyNumberFormat="1" applyFont="1" applyFill="1" applyBorder="1"/>
    <xf numFmtId="164" fontId="1" fillId="0" borderId="8" xfId="0" applyNumberFormat="1" applyFont="1" applyFill="1" applyBorder="1"/>
    <xf numFmtId="164" fontId="1" fillId="0" borderId="70" xfId="0" applyNumberFormat="1" applyFont="1" applyFill="1" applyBorder="1"/>
    <xf numFmtId="0" fontId="1" fillId="0" borderId="18" xfId="0" applyFont="1" applyFill="1" applyBorder="1"/>
    <xf numFmtId="0" fontId="1" fillId="0" borderId="69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8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6" fillId="0" borderId="68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4" xfId="0" applyFill="1" applyBorder="1"/>
    <xf numFmtId="0" fontId="13" fillId="0" borderId="94" xfId="0" applyFont="1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0" fillId="0" borderId="98" xfId="0" applyFill="1" applyBorder="1"/>
    <xf numFmtId="0" fontId="0" fillId="0" borderId="99" xfId="0" applyFill="1" applyBorder="1"/>
    <xf numFmtId="0" fontId="0" fillId="0" borderId="100" xfId="0" applyFill="1" applyBorder="1"/>
    <xf numFmtId="0" fontId="1" fillId="0" borderId="101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102" xfId="0" applyFill="1" applyBorder="1"/>
    <xf numFmtId="0" fontId="0" fillId="2" borderId="0" xfId="0" applyFill="1"/>
    <xf numFmtId="0" fontId="1" fillId="0" borderId="87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87" xfId="0" applyNumberFormat="1" applyFont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7" xfId="0" applyFont="1" applyBorder="1"/>
    <xf numFmtId="164" fontId="6" fillId="0" borderId="87" xfId="0" applyNumberFormat="1" applyFont="1" applyBorder="1"/>
    <xf numFmtId="165" fontId="6" fillId="0" borderId="87" xfId="0" applyNumberFormat="1" applyFont="1" applyBorder="1"/>
    <xf numFmtId="0" fontId="11" fillId="0" borderId="87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7" xfId="0" applyNumberFormat="1" applyFont="1" applyBorder="1"/>
    <xf numFmtId="165" fontId="14" fillId="0" borderId="67" xfId="0" applyNumberFormat="1" applyFont="1" applyBorder="1"/>
    <xf numFmtId="165" fontId="15" fillId="0" borderId="67" xfId="0" applyNumberFormat="1" applyFont="1" applyBorder="1"/>
    <xf numFmtId="0" fontId="16" fillId="0" borderId="67" xfId="0" applyFont="1" applyBorder="1"/>
    <xf numFmtId="0" fontId="0" fillId="2" borderId="105" xfId="0" applyFill="1" applyBorder="1"/>
    <xf numFmtId="0" fontId="11" fillId="0" borderId="106" xfId="0" applyFont="1" applyBorder="1"/>
    <xf numFmtId="0" fontId="11" fillId="0" borderId="105" xfId="0" applyFont="1" applyBorder="1"/>
    <xf numFmtId="0" fontId="0" fillId="0" borderId="105" xfId="0" applyBorder="1"/>
    <xf numFmtId="0" fontId="16" fillId="0" borderId="107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7" xfId="0" applyNumberFormat="1" applyFont="1" applyBorder="1"/>
    <xf numFmtId="166" fontId="6" fillId="0" borderId="87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wrapText="1"/>
    </xf>
    <xf numFmtId="164" fontId="6" fillId="0" borderId="0" xfId="0" applyNumberFormat="1" applyFont="1" applyAlignment="1">
      <alignment wrapText="1"/>
    </xf>
    <xf numFmtId="166" fontId="6" fillId="0" borderId="0" xfId="0" applyNumberFormat="1" applyFont="1" applyAlignment="1">
      <alignment wrapText="1"/>
    </xf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17" fillId="0" borderId="0" xfId="0" applyNumberFormat="1" applyFont="1"/>
    <xf numFmtId="0" fontId="17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17" fillId="0" borderId="0" xfId="0" applyNumberFormat="1" applyFont="1"/>
    <xf numFmtId="0" fontId="18" fillId="0" borderId="0" xfId="0" applyFont="1" applyAlignment="1">
      <alignment wrapText="1"/>
    </xf>
    <xf numFmtId="164" fontId="18" fillId="0" borderId="0" xfId="0" applyNumberFormat="1" applyFont="1" applyAlignment="1">
      <alignment wrapText="1"/>
    </xf>
    <xf numFmtId="166" fontId="18" fillId="0" borderId="0" xfId="0" applyNumberFormat="1" applyFont="1" applyAlignment="1">
      <alignment wrapText="1"/>
    </xf>
    <xf numFmtId="165" fontId="18" fillId="0" borderId="0" xfId="0" applyNumberFormat="1" applyFont="1" applyAlignment="1">
      <alignment wrapText="1"/>
    </xf>
    <xf numFmtId="165" fontId="18" fillId="0" borderId="0" xfId="0" applyNumberFormat="1" applyFont="1"/>
    <xf numFmtId="0" fontId="18" fillId="0" borderId="0" xfId="0" applyFont="1"/>
    <xf numFmtId="49" fontId="18" fillId="0" borderId="0" xfId="0" applyNumberFormat="1" applyFont="1" applyAlignment="1">
      <alignment horizontal="left" wrapText="1"/>
    </xf>
    <xf numFmtId="166" fontId="18" fillId="0" borderId="0" xfId="0" applyNumberFormat="1" applyFont="1"/>
    <xf numFmtId="0" fontId="6" fillId="0" borderId="0" xfId="0" applyFont="1" applyAlignment="1">
      <alignment horizontal="left" wrapText="1"/>
    </xf>
    <xf numFmtId="166" fontId="5" fillId="0" borderId="0" xfId="0" applyNumberFormat="1" applyFont="1"/>
    <xf numFmtId="0" fontId="14" fillId="0" borderId="109" xfId="0" applyFont="1" applyBorder="1"/>
    <xf numFmtId="166" fontId="14" fillId="0" borderId="109" xfId="0" applyNumberFormat="1" applyFont="1" applyBorder="1"/>
    <xf numFmtId="164" fontId="14" fillId="0" borderId="109" xfId="0" applyNumberFormat="1" applyFont="1" applyBorder="1"/>
    <xf numFmtId="0" fontId="6" fillId="0" borderId="106" xfId="0" applyFont="1" applyBorder="1"/>
    <xf numFmtId="0" fontId="6" fillId="0" borderId="105" xfId="0" applyFont="1" applyBorder="1"/>
    <xf numFmtId="166" fontId="17" fillId="0" borderId="105" xfId="0" applyNumberFormat="1" applyFont="1" applyBorder="1"/>
    <xf numFmtId="166" fontId="18" fillId="0" borderId="105" xfId="0" applyNumberFormat="1" applyFont="1" applyBorder="1"/>
    <xf numFmtId="0" fontId="5" fillId="0" borderId="105" xfId="0" applyFont="1" applyBorder="1"/>
    <xf numFmtId="0" fontId="1" fillId="0" borderId="105" xfId="0" applyFont="1" applyBorder="1"/>
    <xf numFmtId="0" fontId="14" fillId="0" borderId="110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8" fillId="0" borderId="44" xfId="0" applyFont="1" applyBorder="1" applyAlignment="1">
      <alignment wrapText="1"/>
    </xf>
    <xf numFmtId="0" fontId="6" fillId="0" borderId="44" xfId="0" applyFont="1" applyBorder="1" applyAlignment="1">
      <alignment wrapText="1"/>
    </xf>
    <xf numFmtId="0" fontId="14" fillId="0" borderId="112" xfId="0" applyFont="1" applyBorder="1"/>
    <xf numFmtId="0" fontId="13" fillId="0" borderId="1" xfId="0" applyFont="1" applyFill="1" applyBorder="1"/>
    <xf numFmtId="0" fontId="19" fillId="0" borderId="0" xfId="0" applyFont="1"/>
    <xf numFmtId="164" fontId="6" fillId="0" borderId="14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1" fillId="0" borderId="55" xfId="0" applyFont="1" applyBorder="1"/>
    <xf numFmtId="164" fontId="6" fillId="0" borderId="55" xfId="0" applyNumberFormat="1" applyFont="1" applyBorder="1"/>
    <xf numFmtId="164" fontId="1" fillId="0" borderId="55" xfId="0" applyNumberFormat="1" applyFont="1" applyBorder="1"/>
    <xf numFmtId="0" fontId="1" fillId="0" borderId="0" xfId="0" applyFont="1" applyBorder="1"/>
    <xf numFmtId="164" fontId="1" fillId="0" borderId="0" xfId="0" applyNumberFormat="1" applyFont="1" applyBorder="1"/>
    <xf numFmtId="0" fontId="1" fillId="0" borderId="29" xfId="0" applyFont="1" applyBorder="1"/>
    <xf numFmtId="164" fontId="1" fillId="0" borderId="29" xfId="0" applyNumberFormat="1" applyFont="1" applyBorder="1"/>
    <xf numFmtId="0" fontId="1" fillId="0" borderId="59" xfId="0" applyFont="1" applyBorder="1"/>
    <xf numFmtId="0" fontId="1" fillId="0" borderId="45" xfId="0" applyFont="1" applyBorder="1"/>
    <xf numFmtId="0" fontId="10" fillId="0" borderId="45" xfId="0" applyFont="1" applyBorder="1"/>
    <xf numFmtId="0" fontId="6" fillId="0" borderId="55" xfId="0" applyFont="1" applyBorder="1"/>
    <xf numFmtId="0" fontId="6" fillId="0" borderId="45" xfId="0" applyFont="1" applyBorder="1"/>
    <xf numFmtId="0" fontId="1" fillId="0" borderId="55" xfId="0" applyFont="1" applyBorder="1" applyAlignment="1">
      <alignment wrapText="1"/>
    </xf>
    <xf numFmtId="0" fontId="1" fillId="0" borderId="28" xfId="0" applyFont="1" applyBorder="1"/>
    <xf numFmtId="164" fontId="6" fillId="0" borderId="0" xfId="0" applyNumberFormat="1" applyFont="1" applyBorder="1"/>
    <xf numFmtId="0" fontId="6" fillId="0" borderId="29" xfId="0" applyFont="1" applyBorder="1"/>
    <xf numFmtId="164" fontId="5" fillId="0" borderId="55" xfId="0" applyNumberFormat="1" applyFont="1" applyBorder="1"/>
    <xf numFmtId="0" fontId="6" fillId="0" borderId="28" xfId="0" applyFont="1" applyBorder="1"/>
    <xf numFmtId="0" fontId="6" fillId="0" borderId="0" xfId="0" applyFont="1" applyBorder="1"/>
    <xf numFmtId="164" fontId="6" fillId="0" borderId="29" xfId="0" applyNumberFormat="1" applyFont="1" applyBorder="1"/>
    <xf numFmtId="164" fontId="1" fillId="0" borderId="63" xfId="0" applyNumberFormat="1" applyFont="1" applyBorder="1"/>
    <xf numFmtId="0" fontId="6" fillId="0" borderId="47" xfId="0" applyFont="1" applyBorder="1"/>
    <xf numFmtId="164" fontId="6" fillId="0" borderId="48" xfId="0" applyNumberFormat="1" applyFont="1" applyBorder="1"/>
    <xf numFmtId="164" fontId="6" fillId="0" borderId="49" xfId="0" applyNumberFormat="1" applyFont="1" applyBorder="1"/>
    <xf numFmtId="164" fontId="6" fillId="0" borderId="50" xfId="0" applyNumberFormat="1" applyFont="1" applyBorder="1"/>
    <xf numFmtId="0" fontId="6" fillId="0" borderId="51" xfId="0" applyFont="1" applyBorder="1"/>
    <xf numFmtId="164" fontId="6" fillId="0" borderId="52" xfId="0" applyNumberFormat="1" applyFont="1" applyBorder="1"/>
    <xf numFmtId="164" fontId="6" fillId="0" borderId="53" xfId="0" applyNumberFormat="1" applyFont="1" applyBorder="1"/>
    <xf numFmtId="164" fontId="6" fillId="0" borderId="54" xfId="0" applyNumberFormat="1" applyFont="1" applyBorder="1"/>
    <xf numFmtId="164" fontId="6" fillId="0" borderId="44" xfId="0" applyNumberFormat="1" applyFont="1" applyBorder="1"/>
    <xf numFmtId="164" fontId="6" fillId="0" borderId="45" xfId="0" applyNumberFormat="1" applyFont="1" applyBorder="1"/>
    <xf numFmtId="164" fontId="5" fillId="0" borderId="45" xfId="0" applyNumberFormat="1" applyFont="1" applyBorder="1"/>
    <xf numFmtId="164" fontId="1" fillId="0" borderId="28" xfId="0" applyNumberFormat="1" applyFont="1" applyBorder="1"/>
    <xf numFmtId="164" fontId="6" fillId="0" borderId="51" xfId="0" applyNumberFormat="1" applyFont="1" applyBorder="1"/>
    <xf numFmtId="164" fontId="6" fillId="0" borderId="47" xfId="0" applyNumberFormat="1" applyFont="1" applyBorder="1"/>
    <xf numFmtId="164" fontId="6" fillId="0" borderId="28" xfId="0" applyNumberFormat="1" applyFont="1" applyBorder="1"/>
    <xf numFmtId="164" fontId="1" fillId="0" borderId="93" xfId="0" applyNumberFormat="1" applyFont="1" applyBorder="1"/>
    <xf numFmtId="164" fontId="5" fillId="0" borderId="28" xfId="0" applyNumberFormat="1" applyFont="1" applyBorder="1"/>
    <xf numFmtId="164" fontId="1" fillId="0" borderId="78" xfId="0" applyNumberFormat="1" applyFont="1" applyBorder="1"/>
    <xf numFmtId="0" fontId="1" fillId="0" borderId="79" xfId="0" applyFont="1" applyBorder="1"/>
    <xf numFmtId="0" fontId="1" fillId="0" borderId="77" xfId="0" applyFont="1" applyBorder="1"/>
    <xf numFmtId="0" fontId="0" fillId="0" borderId="0" xfId="0" applyBorder="1"/>
    <xf numFmtId="0" fontId="1" fillId="0" borderId="66" xfId="0" applyFont="1" applyBorder="1"/>
    <xf numFmtId="0" fontId="1" fillId="0" borderId="67" xfId="0" applyFont="1" applyBorder="1"/>
    <xf numFmtId="0" fontId="1" fillId="0" borderId="113" xfId="0" applyFont="1" applyBorder="1"/>
    <xf numFmtId="0" fontId="1" fillId="0" borderId="113" xfId="0" applyFont="1" applyBorder="1" applyAlignment="1">
      <alignment wrapText="1"/>
    </xf>
    <xf numFmtId="0" fontId="1" fillId="0" borderId="106" xfId="0" applyFont="1" applyBorder="1"/>
    <xf numFmtId="0" fontId="1" fillId="0" borderId="93" xfId="0" applyFont="1" applyBorder="1"/>
    <xf numFmtId="0" fontId="1" fillId="0" borderId="107" xfId="0" applyFont="1" applyBorder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6" fillId="0" borderId="59" xfId="0" applyFont="1" applyBorder="1"/>
    <xf numFmtId="0" fontId="1" fillId="0" borderId="73" xfId="0" applyFont="1" applyBorder="1"/>
    <xf numFmtId="0" fontId="3" fillId="0" borderId="112" xfId="0" applyFont="1" applyBorder="1" applyAlignment="1">
      <alignment horizontal="center" vertical="center"/>
    </xf>
    <xf numFmtId="0" fontId="9" fillId="0" borderId="10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4" fillId="0" borderId="28" xfId="0" applyFont="1" applyBorder="1"/>
    <xf numFmtId="0" fontId="4" fillId="0" borderId="29" xfId="0" applyFont="1" applyBorder="1"/>
    <xf numFmtId="0" fontId="1" fillId="0" borderId="29" xfId="0" applyFont="1" applyBorder="1"/>
    <xf numFmtId="0" fontId="1" fillId="0" borderId="93" xfId="0" applyFont="1" applyBorder="1"/>
    <xf numFmtId="0" fontId="6" fillId="0" borderId="34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6" fillId="0" borderId="0" xfId="0" applyFont="1" applyBorder="1"/>
    <xf numFmtId="0" fontId="1" fillId="0" borderId="78" xfId="0" applyFont="1" applyBorder="1"/>
    <xf numFmtId="0" fontId="6" fillId="0" borderId="38" xfId="0" applyFont="1" applyBorder="1"/>
    <xf numFmtId="0" fontId="1" fillId="0" borderId="79" xfId="0" applyFont="1" applyBorder="1"/>
    <xf numFmtId="0" fontId="6" fillId="0" borderId="37" xfId="0" applyFont="1" applyBorder="1"/>
    <xf numFmtId="0" fontId="6" fillId="0" borderId="81" xfId="0" applyFont="1" applyBorder="1"/>
    <xf numFmtId="0" fontId="1" fillId="0" borderId="80" xfId="0" applyFont="1" applyBorder="1"/>
    <xf numFmtId="0" fontId="1" fillId="0" borderId="39" xfId="0" applyFont="1" applyBorder="1"/>
    <xf numFmtId="0" fontId="1" fillId="0" borderId="74" xfId="0" applyFont="1" applyBorder="1"/>
    <xf numFmtId="0" fontId="6" fillId="0" borderId="82" xfId="0" applyFont="1" applyBorder="1"/>
    <xf numFmtId="0" fontId="1" fillId="0" borderId="75" xfId="0" applyFont="1" applyBorder="1"/>
    <xf numFmtId="0" fontId="6" fillId="0" borderId="2" xfId="0" applyFont="1" applyBorder="1"/>
    <xf numFmtId="0" fontId="1" fillId="0" borderId="2" xfId="0" applyFont="1" applyBorder="1"/>
    <xf numFmtId="0" fontId="6" fillId="0" borderId="50" xfId="0" applyFont="1" applyBorder="1"/>
    <xf numFmtId="0" fontId="1" fillId="0" borderId="76" xfId="0" applyFont="1" applyBorder="1"/>
    <xf numFmtId="0" fontId="6" fillId="0" borderId="77" xfId="0" applyFont="1" applyBorder="1"/>
    <xf numFmtId="0" fontId="1" fillId="0" borderId="77" xfId="0" applyFont="1" applyBorder="1"/>
    <xf numFmtId="0" fontId="6" fillId="0" borderId="73" xfId="0" applyFont="1" applyBorder="1"/>
    <xf numFmtId="164" fontId="1" fillId="0" borderId="73" xfId="0" applyNumberFormat="1" applyFont="1" applyBorder="1"/>
    <xf numFmtId="0" fontId="6" fillId="0" borderId="76" xfId="0" applyFont="1" applyBorder="1"/>
    <xf numFmtId="164" fontId="1" fillId="0" borderId="76" xfId="0" applyNumberFormat="1" applyFont="1" applyBorder="1"/>
    <xf numFmtId="0" fontId="8" fillId="3" borderId="18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3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8" xfId="0" applyFont="1" applyFill="1" applyBorder="1"/>
    <xf numFmtId="0" fontId="1" fillId="0" borderId="83" xfId="0" applyFont="1" applyFill="1" applyBorder="1"/>
    <xf numFmtId="0" fontId="1" fillId="0" borderId="40" xfId="0" applyFont="1" applyFill="1" applyBorder="1"/>
    <xf numFmtId="0" fontId="6" fillId="0" borderId="0" xfId="0" applyFont="1" applyFill="1" applyBorder="1"/>
    <xf numFmtId="0" fontId="1" fillId="0" borderId="80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4" xfId="0" applyFont="1" applyFill="1" applyBorder="1"/>
    <xf numFmtId="0" fontId="1" fillId="0" borderId="36" xfId="0" applyFont="1" applyFill="1" applyBorder="1"/>
    <xf numFmtId="0" fontId="1" fillId="0" borderId="49" xfId="0" applyFont="1" applyFill="1" applyBorder="1"/>
    <xf numFmtId="0" fontId="1" fillId="0" borderId="76" xfId="0" applyFont="1" applyFill="1" applyBorder="1"/>
    <xf numFmtId="0" fontId="6" fillId="0" borderId="59" xfId="0" applyFont="1" applyFill="1" applyBorder="1"/>
    <xf numFmtId="0" fontId="1" fillId="0" borderId="73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81" xfId="0" applyFont="1" applyFill="1" applyBorder="1"/>
    <xf numFmtId="0" fontId="1" fillId="0" borderId="39" xfId="0" applyFont="1" applyFill="1" applyBorder="1"/>
    <xf numFmtId="0" fontId="5" fillId="0" borderId="111" xfId="0" applyFont="1" applyFill="1" applyBorder="1" applyAlignment="1">
      <alignment wrapText="1"/>
    </xf>
    <xf numFmtId="0" fontId="1" fillId="0" borderId="103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5" fillId="0" borderId="5" xfId="0" applyFont="1" applyFill="1" applyBorder="1" applyAlignment="1">
      <alignment wrapText="1"/>
    </xf>
    <xf numFmtId="0" fontId="4" fillId="0" borderId="111" xfId="0" applyFont="1" applyFill="1" applyBorder="1" applyAlignment="1">
      <alignment wrapText="1"/>
    </xf>
    <xf numFmtId="0" fontId="4" fillId="0" borderId="103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2" xfId="0" applyFont="1" applyFill="1" applyBorder="1"/>
    <xf numFmtId="0" fontId="1" fillId="0" borderId="84" xfId="0" applyFont="1" applyFill="1" applyBorder="1"/>
    <xf numFmtId="0" fontId="1" fillId="0" borderId="16" xfId="0" applyFont="1" applyFill="1" applyBorder="1"/>
    <xf numFmtId="0" fontId="6" fillId="0" borderId="86" xfId="0" applyFont="1" applyFill="1" applyBorder="1"/>
    <xf numFmtId="0" fontId="1" fillId="0" borderId="77" xfId="0" applyFont="1" applyFill="1" applyBorder="1"/>
    <xf numFmtId="0" fontId="1" fillId="0" borderId="27" xfId="0" applyFont="1" applyFill="1" applyBorder="1"/>
    <xf numFmtId="0" fontId="6" fillId="0" borderId="78" xfId="0" applyFont="1" applyFill="1" applyBorder="1"/>
    <xf numFmtId="164" fontId="1" fillId="0" borderId="78" xfId="0" applyNumberFormat="1" applyFont="1" applyFill="1" applyBorder="1"/>
    <xf numFmtId="0" fontId="6" fillId="0" borderId="79" xfId="0" applyFont="1" applyFill="1" applyBorder="1"/>
    <xf numFmtId="164" fontId="1" fillId="0" borderId="79" xfId="0" applyNumberFormat="1" applyFont="1" applyFill="1" applyBorder="1"/>
    <xf numFmtId="0" fontId="6" fillId="0" borderId="87" xfId="0" applyFont="1" applyFill="1" applyBorder="1"/>
    <xf numFmtId="164" fontId="1" fillId="0" borderId="85" xfId="0" applyNumberFormat="1" applyFont="1" applyFill="1" applyBorder="1"/>
    <xf numFmtId="0" fontId="14" fillId="0" borderId="66" xfId="0" applyFont="1" applyBorder="1"/>
    <xf numFmtId="0" fontId="14" fillId="0" borderId="67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8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8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6" fillId="0" borderId="44" xfId="0" applyFont="1" applyBorder="1"/>
    <xf numFmtId="0" fontId="6" fillId="0" borderId="0" xfId="0" applyFont="1"/>
    <xf numFmtId="0" fontId="5" fillId="0" borderId="44" xfId="0" applyFont="1" applyBorder="1"/>
    <xf numFmtId="0" fontId="5" fillId="0" borderId="0" xfId="0" applyFont="1"/>
    <xf numFmtId="0" fontId="5" fillId="0" borderId="59" xfId="0" applyFont="1" applyBorder="1"/>
    <xf numFmtId="0" fontId="5" fillId="0" borderId="87" xfId="0" applyFont="1" applyBorder="1"/>
    <xf numFmtId="0" fontId="1" fillId="0" borderId="79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104" xfId="0" applyFont="1" applyFill="1" applyBorder="1" applyAlignment="1">
      <alignment horizontal="center" vertical="center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5" fillId="0" borderId="0" xfId="0" applyFont="1" applyAlignment="1">
      <alignment horizontal="left"/>
    </xf>
    <xf numFmtId="49" fontId="6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14" fillId="0" borderId="109" xfId="0" applyFont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31AE-6904-45D1-B986-27FDD682DD05}">
  <dimension ref="A1:Z11"/>
  <sheetViews>
    <sheetView tabSelected="1" workbookViewId="0">
      <selection activeCell="B20" sqref="B20"/>
    </sheetView>
  </sheetViews>
  <sheetFormatPr defaultColWidth="0" defaultRowHeight="14.4" x14ac:dyDescent="0.3"/>
  <cols>
    <col min="1" max="1" width="32.77734375" customWidth="1"/>
    <col min="2" max="2" width="10.77734375" customWidth="1"/>
    <col min="3" max="6" width="8.77734375" customWidth="1"/>
    <col min="7" max="7" width="10.77734375" customWidth="1"/>
    <col min="8" max="8" width="8.88671875" customWidth="1"/>
    <col min="9" max="26" width="0" hidden="1" customWidth="1"/>
    <col min="27" max="16384" width="8.88671875" hidden="1"/>
  </cols>
  <sheetData>
    <row r="1" spans="1:26" x14ac:dyDescent="0.3">
      <c r="A1" s="3"/>
      <c r="B1" s="3"/>
      <c r="C1" s="3"/>
      <c r="D1" s="3"/>
      <c r="E1" s="3"/>
      <c r="F1" s="3"/>
      <c r="G1" s="3"/>
    </row>
    <row r="2" spans="1:26" ht="34.950000000000003" customHeight="1" x14ac:dyDescent="0.3">
      <c r="A2" s="281" t="s">
        <v>0</v>
      </c>
      <c r="B2" s="282"/>
      <c r="C2" s="282"/>
      <c r="D2" s="282"/>
      <c r="E2" s="282"/>
      <c r="F2" s="5" t="s">
        <v>2</v>
      </c>
      <c r="G2" s="5"/>
    </row>
    <row r="3" spans="1:26" x14ac:dyDescent="0.3">
      <c r="A3" s="283" t="s">
        <v>1</v>
      </c>
      <c r="B3" s="283"/>
      <c r="C3" s="283"/>
      <c r="D3" s="283"/>
      <c r="E3" s="283"/>
      <c r="F3" s="6" t="s">
        <v>3</v>
      </c>
      <c r="G3" s="6" t="s">
        <v>4</v>
      </c>
    </row>
    <row r="4" spans="1:26" x14ac:dyDescent="0.3">
      <c r="A4" s="283"/>
      <c r="B4" s="283"/>
      <c r="C4" s="283"/>
      <c r="D4" s="283"/>
      <c r="E4" s="283"/>
      <c r="F4" s="7">
        <v>0.2</v>
      </c>
      <c r="G4" s="7">
        <v>0</v>
      </c>
    </row>
    <row r="5" spans="1:26" x14ac:dyDescent="0.3">
      <c r="A5" s="8"/>
      <c r="B5" s="8"/>
      <c r="C5" s="8"/>
      <c r="D5" s="8"/>
      <c r="E5" s="8"/>
      <c r="F5" s="8"/>
      <c r="G5" s="8"/>
    </row>
    <row r="6" spans="1:26" x14ac:dyDescent="0.3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3">
      <c r="A7" s="2" t="s">
        <v>12</v>
      </c>
      <c r="B7" s="225">
        <f>'SO 15275'!I164-Rekapitulácia!D7</f>
        <v>0</v>
      </c>
      <c r="C7" s="225">
        <f>'SO 15275'!P25</f>
        <v>0</v>
      </c>
      <c r="D7" s="225">
        <v>0</v>
      </c>
      <c r="E7" s="225">
        <f>'SO 15275'!P16</f>
        <v>0</v>
      </c>
      <c r="F7" s="225">
        <v>0</v>
      </c>
      <c r="G7" s="225">
        <f>B7+C7+D7+E7+F7</f>
        <v>0</v>
      </c>
      <c r="K7">
        <f>'SO 15275'!K164</f>
        <v>0</v>
      </c>
      <c r="Q7">
        <v>30.126000000000001</v>
      </c>
    </row>
    <row r="8" spans="1:26" x14ac:dyDescent="0.3">
      <c r="A8" s="228" t="s">
        <v>191</v>
      </c>
      <c r="B8" s="229">
        <f>SUM(B7:B7)</f>
        <v>0</v>
      </c>
      <c r="C8" s="229">
        <f>SUM(C7:C7)</f>
        <v>0</v>
      </c>
      <c r="D8" s="229">
        <f>SUM(D7:D7)</f>
        <v>0</v>
      </c>
      <c r="E8" s="229">
        <f>SUM(E7:E7)</f>
        <v>0</v>
      </c>
      <c r="F8" s="229">
        <f>SUM(F7:F7)</f>
        <v>0</v>
      </c>
      <c r="G8" s="229">
        <f>SUM(G7:G7)-SUM(Z7:Z7)</f>
        <v>0</v>
      </c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</row>
    <row r="9" spans="1:26" x14ac:dyDescent="0.3">
      <c r="A9" s="226" t="s">
        <v>192</v>
      </c>
      <c r="B9" s="227">
        <f>G8-SUM(Rekapitulácia!K7:'Rekapitulácia'!K7)*1</f>
        <v>0</v>
      </c>
      <c r="C9" s="227"/>
      <c r="D9" s="227"/>
      <c r="E9" s="227"/>
      <c r="F9" s="227"/>
      <c r="G9" s="227">
        <f>ROUND(((ROUND(B9,2)*20)/100),2)*1</f>
        <v>0</v>
      </c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x14ac:dyDescent="0.3">
      <c r="A10" s="4" t="s">
        <v>193</v>
      </c>
      <c r="B10" s="224">
        <f>(G8-B9)</f>
        <v>0</v>
      </c>
      <c r="C10" s="224"/>
      <c r="D10" s="224"/>
      <c r="E10" s="224"/>
      <c r="F10" s="224"/>
      <c r="G10" s="224">
        <f>ROUND(((ROUND(B10,2)*0)/100),2)</f>
        <v>0</v>
      </c>
      <c r="H10" s="139"/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</row>
    <row r="11" spans="1:26" x14ac:dyDescent="0.3">
      <c r="A11" s="230" t="s">
        <v>194</v>
      </c>
      <c r="B11" s="231"/>
      <c r="C11" s="231"/>
      <c r="D11" s="231"/>
      <c r="E11" s="231"/>
      <c r="F11" s="231"/>
      <c r="G11" s="231">
        <f>SUM(G8:G10)</f>
        <v>0</v>
      </c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AF6C6-56C3-4712-84CC-26F2E7FB0539}">
  <dimension ref="A1:AA42"/>
  <sheetViews>
    <sheetView workbookViewId="0">
      <pane ySplit="1" topLeftCell="A2" activePane="bottomLeft" state="frozen"/>
      <selection pane="bottomLeft" activeCell="H17" sqref="H17"/>
    </sheetView>
  </sheetViews>
  <sheetFormatPr defaultColWidth="0" defaultRowHeight="14.4" x14ac:dyDescent="0.3"/>
  <cols>
    <col min="1" max="1" width="1.77734375" customWidth="1"/>
    <col min="2" max="2" width="8.77734375" customWidth="1"/>
    <col min="3" max="4" width="10.77734375" customWidth="1"/>
    <col min="5" max="5" width="12.77734375" customWidth="1"/>
    <col min="6" max="6" width="10.77734375" customWidth="1"/>
    <col min="7" max="7" width="10.21875" customWidth="1"/>
    <col min="8" max="8" width="7.88671875" customWidth="1"/>
    <col min="9" max="9" width="9.33203125" customWidth="1"/>
    <col min="10" max="10" width="4.77734375" customWidth="1"/>
    <col min="11" max="26" width="0" hidden="1" customWidth="1"/>
    <col min="27" max="27" width="8.88671875" customWidth="1"/>
    <col min="28" max="16384" width="8.88671875" hidden="1"/>
  </cols>
  <sheetData>
    <row r="1" spans="1:23" ht="3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W1">
        <v>30.126000000000001</v>
      </c>
    </row>
    <row r="2" spans="1:23" ht="34.950000000000003" customHeight="1" x14ac:dyDescent="0.3">
      <c r="A2" s="1"/>
      <c r="B2" s="286" t="s">
        <v>195</v>
      </c>
      <c r="C2" s="287"/>
      <c r="D2" s="287"/>
      <c r="E2" s="287"/>
      <c r="F2" s="287"/>
      <c r="G2" s="287"/>
      <c r="H2" s="287"/>
      <c r="I2" s="287"/>
      <c r="J2" s="288"/>
      <c r="K2" s="273"/>
      <c r="L2" s="273"/>
      <c r="M2" s="273"/>
      <c r="N2" s="273"/>
      <c r="O2" s="273"/>
      <c r="P2" s="153"/>
    </row>
    <row r="3" spans="1:23" ht="18" customHeight="1" x14ac:dyDescent="0.3">
      <c r="A3" s="1"/>
      <c r="B3" s="289" t="s">
        <v>1</v>
      </c>
      <c r="C3" s="290"/>
      <c r="D3" s="290"/>
      <c r="E3" s="290"/>
      <c r="F3" s="290"/>
      <c r="G3" s="291"/>
      <c r="H3" s="291"/>
      <c r="I3" s="291"/>
      <c r="J3" s="292"/>
      <c r="K3" s="273"/>
      <c r="L3" s="273"/>
      <c r="M3" s="273"/>
      <c r="N3" s="273"/>
      <c r="O3" s="273"/>
      <c r="P3" s="153"/>
    </row>
    <row r="4" spans="1:23" ht="18" customHeight="1" x14ac:dyDescent="0.3">
      <c r="A4" s="1"/>
      <c r="B4" s="241"/>
      <c r="C4" s="232"/>
      <c r="D4" s="232"/>
      <c r="E4" s="232"/>
      <c r="F4" s="242" t="s">
        <v>15</v>
      </c>
      <c r="G4" s="232"/>
      <c r="H4" s="232"/>
      <c r="I4" s="232"/>
      <c r="J4" s="276"/>
      <c r="K4" s="273"/>
      <c r="L4" s="273"/>
      <c r="M4" s="273"/>
      <c r="N4" s="273"/>
      <c r="O4" s="273"/>
      <c r="P4" s="153"/>
    </row>
    <row r="5" spans="1:23" ht="18" customHeight="1" x14ac:dyDescent="0.3">
      <c r="A5" s="1"/>
      <c r="B5" s="240"/>
      <c r="C5" s="232"/>
      <c r="D5" s="232"/>
      <c r="E5" s="232"/>
      <c r="F5" s="242" t="s">
        <v>16</v>
      </c>
      <c r="G5" s="232"/>
      <c r="H5" s="232"/>
      <c r="I5" s="232"/>
      <c r="J5" s="276"/>
      <c r="K5" s="273"/>
      <c r="L5" s="273"/>
      <c r="M5" s="273"/>
      <c r="N5" s="273"/>
      <c r="O5" s="273"/>
      <c r="P5" s="153"/>
    </row>
    <row r="6" spans="1:23" ht="18" customHeight="1" x14ac:dyDescent="0.3">
      <c r="A6" s="1"/>
      <c r="B6" s="243" t="s">
        <v>17</v>
      </c>
      <c r="C6" s="232"/>
      <c r="D6" s="242" t="s">
        <v>18</v>
      </c>
      <c r="E6" s="232"/>
      <c r="F6" s="242" t="s">
        <v>19</v>
      </c>
      <c r="G6" s="242" t="s">
        <v>20</v>
      </c>
      <c r="H6" s="232"/>
      <c r="I6" s="232"/>
      <c r="J6" s="276"/>
      <c r="K6" s="273"/>
      <c r="L6" s="273"/>
      <c r="M6" s="273"/>
      <c r="N6" s="273"/>
      <c r="O6" s="273"/>
      <c r="P6" s="153"/>
    </row>
    <row r="7" spans="1:23" ht="19.95" customHeight="1" x14ac:dyDescent="0.3">
      <c r="A7" s="1"/>
      <c r="B7" s="293" t="s">
        <v>21</v>
      </c>
      <c r="C7" s="294"/>
      <c r="D7" s="294"/>
      <c r="E7" s="294"/>
      <c r="F7" s="294"/>
      <c r="G7" s="294"/>
      <c r="H7" s="294"/>
      <c r="I7" s="244"/>
      <c r="J7" s="277"/>
      <c r="K7" s="273"/>
      <c r="L7" s="273"/>
      <c r="M7" s="273"/>
      <c r="N7" s="273"/>
      <c r="O7" s="273"/>
      <c r="P7" s="153"/>
    </row>
    <row r="8" spans="1:23" ht="18" customHeight="1" x14ac:dyDescent="0.3">
      <c r="A8" s="1"/>
      <c r="B8" s="243" t="s">
        <v>24</v>
      </c>
      <c r="C8" s="232"/>
      <c r="D8" s="232"/>
      <c r="E8" s="232"/>
      <c r="F8" s="242" t="s">
        <v>25</v>
      </c>
      <c r="G8" s="232"/>
      <c r="H8" s="232"/>
      <c r="I8" s="232"/>
      <c r="J8" s="276"/>
      <c r="K8" s="273"/>
      <c r="L8" s="273"/>
      <c r="M8" s="273"/>
      <c r="N8" s="273"/>
      <c r="O8" s="273"/>
      <c r="P8" s="153"/>
    </row>
    <row r="9" spans="1:23" ht="19.95" customHeight="1" x14ac:dyDescent="0.3">
      <c r="A9" s="1"/>
      <c r="B9" s="293" t="s">
        <v>22</v>
      </c>
      <c r="C9" s="294"/>
      <c r="D9" s="294"/>
      <c r="E9" s="294"/>
      <c r="F9" s="294"/>
      <c r="G9" s="294"/>
      <c r="H9" s="294"/>
      <c r="I9" s="244"/>
      <c r="J9" s="277"/>
      <c r="K9" s="273"/>
      <c r="L9" s="273"/>
      <c r="M9" s="273"/>
      <c r="N9" s="273"/>
      <c r="O9" s="273"/>
      <c r="P9" s="153"/>
    </row>
    <row r="10" spans="1:23" ht="18" customHeight="1" x14ac:dyDescent="0.3">
      <c r="A10" s="1"/>
      <c r="B10" s="243" t="s">
        <v>24</v>
      </c>
      <c r="C10" s="232"/>
      <c r="D10" s="232"/>
      <c r="E10" s="232"/>
      <c r="F10" s="242" t="s">
        <v>25</v>
      </c>
      <c r="G10" s="232"/>
      <c r="H10" s="232"/>
      <c r="I10" s="232"/>
      <c r="J10" s="276"/>
      <c r="K10" s="273"/>
      <c r="L10" s="273"/>
      <c r="M10" s="273"/>
      <c r="N10" s="273"/>
      <c r="O10" s="273"/>
      <c r="P10" s="153"/>
    </row>
    <row r="11" spans="1:23" ht="19.95" customHeight="1" x14ac:dyDescent="0.3">
      <c r="A11" s="1"/>
      <c r="B11" s="293" t="s">
        <v>23</v>
      </c>
      <c r="C11" s="294"/>
      <c r="D11" s="294"/>
      <c r="E11" s="294"/>
      <c r="F11" s="294"/>
      <c r="G11" s="294"/>
      <c r="H11" s="294"/>
      <c r="I11" s="244"/>
      <c r="J11" s="277"/>
      <c r="K11" s="273"/>
      <c r="L11" s="273"/>
      <c r="M11" s="273"/>
      <c r="N11" s="273"/>
      <c r="O11" s="273"/>
      <c r="P11" s="153"/>
    </row>
    <row r="12" spans="1:23" ht="18" customHeight="1" x14ac:dyDescent="0.3">
      <c r="A12" s="1"/>
      <c r="B12" s="243" t="s">
        <v>24</v>
      </c>
      <c r="C12" s="232"/>
      <c r="D12" s="232"/>
      <c r="E12" s="232"/>
      <c r="F12" s="242" t="s">
        <v>25</v>
      </c>
      <c r="G12" s="232"/>
      <c r="H12" s="232"/>
      <c r="I12" s="232"/>
      <c r="J12" s="276"/>
      <c r="K12" s="273"/>
      <c r="L12" s="273"/>
      <c r="M12" s="273"/>
      <c r="N12" s="273"/>
      <c r="O12" s="273"/>
      <c r="P12" s="153"/>
    </row>
    <row r="13" spans="1:23" ht="18" customHeight="1" x14ac:dyDescent="0.3">
      <c r="A13" s="1"/>
      <c r="B13" s="239"/>
      <c r="C13" s="127"/>
      <c r="D13" s="127"/>
      <c r="E13" s="127"/>
      <c r="F13" s="127"/>
      <c r="G13" s="127"/>
      <c r="H13" s="127"/>
      <c r="I13" s="127"/>
      <c r="J13" s="278"/>
      <c r="K13" s="273"/>
      <c r="L13" s="273"/>
      <c r="M13" s="273"/>
      <c r="N13" s="273"/>
      <c r="O13" s="273"/>
      <c r="P13" s="153"/>
    </row>
    <row r="14" spans="1:23" ht="18" customHeight="1" x14ac:dyDescent="0.3">
      <c r="A14" s="1"/>
      <c r="B14" s="249" t="s">
        <v>6</v>
      </c>
      <c r="C14" s="257" t="s">
        <v>47</v>
      </c>
      <c r="D14" s="253" t="s">
        <v>48</v>
      </c>
      <c r="E14" s="247" t="s">
        <v>49</v>
      </c>
      <c r="F14" s="284" t="s">
        <v>31</v>
      </c>
      <c r="G14" s="285"/>
      <c r="H14" s="237"/>
      <c r="I14" s="245"/>
      <c r="J14" s="279"/>
      <c r="K14" s="273"/>
      <c r="L14" s="273"/>
      <c r="M14" s="273"/>
      <c r="N14" s="273"/>
      <c r="O14" s="273"/>
      <c r="P14" s="153"/>
    </row>
    <row r="15" spans="1:23" ht="18" customHeight="1" x14ac:dyDescent="0.3">
      <c r="A15" s="1"/>
      <c r="B15" s="216" t="s">
        <v>26</v>
      </c>
      <c r="C15" s="258">
        <f>'SO 15275'!C15</f>
        <v>0</v>
      </c>
      <c r="D15" s="254">
        <f>'SO 15275'!D15</f>
        <v>0</v>
      </c>
      <c r="E15" s="246">
        <f>'SO 15275'!E15</f>
        <v>0</v>
      </c>
      <c r="F15" s="297" t="s">
        <v>32</v>
      </c>
      <c r="G15" s="298"/>
      <c r="H15" s="235"/>
      <c r="I15" s="261">
        <f>Rekapitulácia!F8</f>
        <v>0</v>
      </c>
      <c r="J15" s="205"/>
      <c r="K15" s="273"/>
      <c r="L15" s="273"/>
      <c r="M15" s="273"/>
      <c r="N15" s="273"/>
      <c r="O15" s="273"/>
      <c r="P15" s="153"/>
    </row>
    <row r="16" spans="1:23" ht="18" customHeight="1" x14ac:dyDescent="0.3">
      <c r="A16" s="1"/>
      <c r="B16" s="249" t="s">
        <v>27</v>
      </c>
      <c r="C16" s="265">
        <f>'SO 15275'!C16</f>
        <v>0</v>
      </c>
      <c r="D16" s="266">
        <f>'SO 15275'!D16</f>
        <v>0</v>
      </c>
      <c r="E16" s="251">
        <f>'SO 15275'!E16</f>
        <v>0</v>
      </c>
      <c r="F16" s="299" t="s">
        <v>33</v>
      </c>
      <c r="G16" s="285"/>
      <c r="H16" s="238"/>
      <c r="I16" s="267">
        <f>Rekapitulácia!E8</f>
        <v>0</v>
      </c>
      <c r="J16" s="279"/>
      <c r="K16" s="273"/>
      <c r="L16" s="273"/>
      <c r="M16" s="273"/>
      <c r="N16" s="273"/>
      <c r="O16" s="273"/>
      <c r="P16" s="153"/>
    </row>
    <row r="17" spans="1:23" ht="18" customHeight="1" x14ac:dyDescent="0.3">
      <c r="A17" s="1"/>
      <c r="B17" s="216" t="s">
        <v>28</v>
      </c>
      <c r="C17" s="258">
        <f>'SO 15275'!C17</f>
        <v>0</v>
      </c>
      <c r="D17" s="254">
        <f>'SO 15275'!D17</f>
        <v>0</v>
      </c>
      <c r="E17" s="246">
        <f>'SO 15275'!E17</f>
        <v>0</v>
      </c>
      <c r="F17" s="300" t="s">
        <v>34</v>
      </c>
      <c r="G17" s="301"/>
      <c r="H17" s="236"/>
      <c r="I17" s="261">
        <f>Rekapitulácia!D8</f>
        <v>0</v>
      </c>
      <c r="J17" s="205"/>
      <c r="K17" s="273"/>
      <c r="L17" s="273"/>
      <c r="M17" s="273"/>
      <c r="N17" s="273"/>
      <c r="O17" s="273"/>
      <c r="P17" s="153"/>
    </row>
    <row r="18" spans="1:23" ht="18" customHeight="1" x14ac:dyDescent="0.3">
      <c r="A18" s="1"/>
      <c r="B18" s="243" t="s">
        <v>29</v>
      </c>
      <c r="C18" s="259">
        <f>'SO 15275'!C18</f>
        <v>0</v>
      </c>
      <c r="D18" s="255">
        <f>'SO 15275'!D18</f>
        <v>0</v>
      </c>
      <c r="E18" s="233">
        <f>'SO 15275'!E18</f>
        <v>0</v>
      </c>
      <c r="F18" s="302"/>
      <c r="G18" s="303"/>
      <c r="H18" s="234"/>
      <c r="I18" s="262"/>
      <c r="J18" s="276"/>
      <c r="K18" s="273"/>
      <c r="L18" s="273"/>
      <c r="M18" s="273"/>
      <c r="N18" s="273"/>
      <c r="O18" s="273"/>
      <c r="P18" s="153"/>
    </row>
    <row r="19" spans="1:23" ht="18" customHeight="1" x14ac:dyDescent="0.3">
      <c r="A19" s="1"/>
      <c r="B19" s="243" t="s">
        <v>30</v>
      </c>
      <c r="C19" s="260"/>
      <c r="D19" s="256"/>
      <c r="E19" s="248">
        <f>SUM(E15:E18)</f>
        <v>0</v>
      </c>
      <c r="F19" s="304" t="s">
        <v>30</v>
      </c>
      <c r="G19" s="305"/>
      <c r="H19" s="234"/>
      <c r="I19" s="263">
        <f>SUM(I15:I18)</f>
        <v>0</v>
      </c>
      <c r="J19" s="276"/>
      <c r="K19" s="273"/>
      <c r="L19" s="273"/>
      <c r="M19" s="273"/>
      <c r="N19" s="273"/>
      <c r="O19" s="273"/>
      <c r="P19" s="153"/>
    </row>
    <row r="20" spans="1:23" ht="18" customHeight="1" x14ac:dyDescent="0.3">
      <c r="A20" s="1"/>
      <c r="B20" s="249" t="s">
        <v>40</v>
      </c>
      <c r="C20" s="252"/>
      <c r="D20" s="252"/>
      <c r="E20" s="268"/>
      <c r="F20" s="295" t="s">
        <v>40</v>
      </c>
      <c r="G20" s="285"/>
      <c r="H20" s="238"/>
      <c r="I20" s="264"/>
      <c r="J20" s="279"/>
      <c r="K20" s="273"/>
      <c r="L20" s="273"/>
      <c r="M20" s="273"/>
      <c r="N20" s="273"/>
      <c r="O20" s="273"/>
      <c r="P20" s="153"/>
    </row>
    <row r="21" spans="1:23" ht="18" customHeight="1" x14ac:dyDescent="0.3">
      <c r="A21" s="1"/>
      <c r="B21" s="216" t="s">
        <v>196</v>
      </c>
      <c r="C21" s="236"/>
      <c r="D21" s="236"/>
      <c r="E21" s="246">
        <f>'SO 15275'!E21</f>
        <v>0</v>
      </c>
      <c r="F21" s="306" t="s">
        <v>199</v>
      </c>
      <c r="G21" s="303"/>
      <c r="H21" s="236"/>
      <c r="I21" s="261">
        <f>'SO 15275'!P21</f>
        <v>0</v>
      </c>
      <c r="J21" s="205"/>
      <c r="K21" s="273"/>
      <c r="L21" s="273"/>
      <c r="M21" s="273"/>
      <c r="N21" s="273"/>
      <c r="O21" s="273"/>
      <c r="P21" s="153"/>
    </row>
    <row r="22" spans="1:23" ht="18" customHeight="1" x14ac:dyDescent="0.3">
      <c r="A22" s="1"/>
      <c r="B22" s="243" t="s">
        <v>197</v>
      </c>
      <c r="C22" s="234"/>
      <c r="D22" s="234"/>
      <c r="E22" s="233">
        <f>'SO 15275'!E22</f>
        <v>0</v>
      </c>
      <c r="F22" s="306" t="s">
        <v>200</v>
      </c>
      <c r="G22" s="303"/>
      <c r="H22" s="234"/>
      <c r="I22" s="262">
        <f>'SO 15275'!P22</f>
        <v>0</v>
      </c>
      <c r="J22" s="276"/>
      <c r="K22" s="273"/>
      <c r="L22" s="273"/>
      <c r="M22" s="273"/>
      <c r="N22" s="273"/>
      <c r="O22" s="273"/>
      <c r="P22" s="153"/>
      <c r="V22" s="53"/>
      <c r="W22" s="53"/>
    </row>
    <row r="23" spans="1:23" ht="18" customHeight="1" x14ac:dyDescent="0.3">
      <c r="A23" s="1"/>
      <c r="B23" s="243" t="s">
        <v>198</v>
      </c>
      <c r="C23" s="234"/>
      <c r="D23" s="234"/>
      <c r="E23" s="233">
        <f>'SO 15275'!E23</f>
        <v>0</v>
      </c>
      <c r="F23" s="306" t="s">
        <v>201</v>
      </c>
      <c r="G23" s="303"/>
      <c r="H23" s="234"/>
      <c r="I23" s="262">
        <f>'SO 15275'!P23</f>
        <v>0</v>
      </c>
      <c r="J23" s="276"/>
      <c r="K23" s="273"/>
      <c r="L23" s="273"/>
      <c r="M23" s="273"/>
      <c r="N23" s="273"/>
      <c r="O23" s="273"/>
      <c r="P23" s="153"/>
      <c r="V23" s="53"/>
      <c r="W23" s="53"/>
    </row>
    <row r="24" spans="1:23" ht="18" customHeight="1" x14ac:dyDescent="0.3">
      <c r="A24" s="1"/>
      <c r="B24" s="240"/>
      <c r="C24" s="234"/>
      <c r="D24" s="234"/>
      <c r="E24" s="234"/>
      <c r="F24" s="307"/>
      <c r="G24" s="303"/>
      <c r="H24" s="234"/>
      <c r="I24" s="240"/>
      <c r="J24" s="276"/>
      <c r="K24" s="273"/>
      <c r="L24" s="273"/>
      <c r="M24" s="273"/>
      <c r="N24" s="273"/>
      <c r="O24" s="273"/>
      <c r="P24" s="153"/>
      <c r="V24" s="53"/>
      <c r="W24" s="53"/>
    </row>
    <row r="25" spans="1:23" ht="18" customHeight="1" x14ac:dyDescent="0.3">
      <c r="A25" s="1"/>
      <c r="B25" s="243"/>
      <c r="C25" s="234"/>
      <c r="D25" s="234"/>
      <c r="E25" s="234"/>
      <c r="F25" s="308" t="s">
        <v>30</v>
      </c>
      <c r="G25" s="309"/>
      <c r="H25" s="234"/>
      <c r="I25" s="263">
        <f>SUM(E21:E24)+SUM(I21:I24)</f>
        <v>0</v>
      </c>
      <c r="J25" s="276"/>
      <c r="K25" s="273"/>
      <c r="L25" s="273"/>
      <c r="M25" s="273"/>
      <c r="N25" s="273"/>
      <c r="O25" s="273"/>
      <c r="P25" s="153"/>
    </row>
    <row r="26" spans="1:23" ht="18" customHeight="1" x14ac:dyDescent="0.3">
      <c r="A26" s="1"/>
      <c r="B26" s="215" t="s">
        <v>52</v>
      </c>
      <c r="C26" s="132"/>
      <c r="D26" s="132"/>
      <c r="E26" s="270"/>
      <c r="F26" s="295" t="s">
        <v>35</v>
      </c>
      <c r="G26" s="296"/>
      <c r="H26" s="132"/>
      <c r="I26" s="239"/>
      <c r="J26" s="278"/>
      <c r="K26" s="273"/>
      <c r="L26" s="273"/>
      <c r="M26" s="273"/>
      <c r="N26" s="273"/>
      <c r="O26" s="273"/>
      <c r="P26" s="153"/>
    </row>
    <row r="27" spans="1:23" ht="18" customHeight="1" x14ac:dyDescent="0.3">
      <c r="A27" s="1"/>
      <c r="B27" s="212"/>
      <c r="C27" s="1"/>
      <c r="D27" s="1"/>
      <c r="E27" s="271"/>
      <c r="F27" s="310" t="s">
        <v>36</v>
      </c>
      <c r="G27" s="311"/>
      <c r="H27" s="133"/>
      <c r="I27" s="261">
        <f>E19+I19+I25</f>
        <v>0</v>
      </c>
      <c r="J27" s="205"/>
      <c r="K27" s="273"/>
      <c r="L27" s="273"/>
      <c r="M27" s="273"/>
      <c r="N27" s="273"/>
      <c r="O27" s="273"/>
      <c r="P27" s="153"/>
    </row>
    <row r="28" spans="1:23" ht="18" customHeight="1" x14ac:dyDescent="0.3">
      <c r="A28" s="1"/>
      <c r="B28" s="212"/>
      <c r="C28" s="1"/>
      <c r="D28" s="1"/>
      <c r="E28" s="271"/>
      <c r="F28" s="312" t="s">
        <v>37</v>
      </c>
      <c r="G28" s="313"/>
      <c r="H28" s="251">
        <f>Rekapitulácia!B9</f>
        <v>0</v>
      </c>
      <c r="I28" s="249">
        <f>ROUND(((ROUND(H28,2)*20)/100),2)*1</f>
        <v>0</v>
      </c>
      <c r="J28" s="279"/>
      <c r="K28" s="273"/>
      <c r="L28" s="273"/>
      <c r="M28" s="273"/>
      <c r="N28" s="273"/>
      <c r="O28" s="273"/>
      <c r="P28" s="152"/>
    </row>
    <row r="29" spans="1:23" ht="18" customHeight="1" x14ac:dyDescent="0.3">
      <c r="A29" s="1"/>
      <c r="B29" s="212"/>
      <c r="C29" s="1"/>
      <c r="D29" s="1"/>
      <c r="E29" s="271"/>
      <c r="F29" s="314" t="s">
        <v>38</v>
      </c>
      <c r="G29" s="315"/>
      <c r="H29" s="246">
        <f>Rekapitulácia!B10</f>
        <v>0</v>
      </c>
      <c r="I29" s="216">
        <f>ROUND(((ROUND(H29,2)*0)/100),2)</f>
        <v>0</v>
      </c>
      <c r="J29" s="205"/>
      <c r="K29" s="273"/>
      <c r="L29" s="273"/>
      <c r="M29" s="273"/>
      <c r="N29" s="273"/>
      <c r="O29" s="273"/>
      <c r="P29" s="152"/>
    </row>
    <row r="30" spans="1:23" ht="18" customHeight="1" x14ac:dyDescent="0.3">
      <c r="A30" s="1"/>
      <c r="B30" s="212"/>
      <c r="C30" s="1"/>
      <c r="D30" s="1"/>
      <c r="E30" s="271"/>
      <c r="F30" s="312" t="s">
        <v>39</v>
      </c>
      <c r="G30" s="313"/>
      <c r="H30" s="238"/>
      <c r="I30" s="269">
        <f>SUM(I27:I29)</f>
        <v>0</v>
      </c>
      <c r="J30" s="279"/>
      <c r="K30" s="273"/>
      <c r="L30" s="273"/>
      <c r="M30" s="273"/>
      <c r="N30" s="273"/>
      <c r="O30" s="273"/>
      <c r="P30" s="153"/>
    </row>
    <row r="31" spans="1:23" ht="18" customHeight="1" x14ac:dyDescent="0.3">
      <c r="A31" s="1"/>
      <c r="B31" s="212"/>
      <c r="C31" s="1"/>
      <c r="D31" s="1"/>
      <c r="E31" s="272"/>
      <c r="F31" s="311"/>
      <c r="G31" s="298"/>
      <c r="H31" s="236"/>
      <c r="I31" s="212"/>
      <c r="J31" s="205"/>
      <c r="K31" s="273"/>
      <c r="L31" s="273"/>
      <c r="M31" s="273"/>
      <c r="N31" s="273"/>
      <c r="O31" s="273"/>
      <c r="P31" s="153"/>
    </row>
    <row r="32" spans="1:23" ht="18" customHeight="1" x14ac:dyDescent="0.3">
      <c r="A32" s="1"/>
      <c r="B32" s="215" t="s">
        <v>50</v>
      </c>
      <c r="C32" s="127"/>
      <c r="D32" s="127"/>
      <c r="E32" s="250" t="s">
        <v>51</v>
      </c>
      <c r="F32" s="235"/>
      <c r="G32" s="127"/>
      <c r="H32" s="132"/>
      <c r="I32" s="127"/>
      <c r="J32" s="278"/>
      <c r="K32" s="273"/>
      <c r="L32" s="273"/>
      <c r="M32" s="273"/>
      <c r="N32" s="273"/>
      <c r="O32" s="273"/>
      <c r="P32" s="153"/>
    </row>
    <row r="33" spans="1:23" ht="18" customHeight="1" x14ac:dyDescent="0.3">
      <c r="A33" s="1"/>
      <c r="B33" s="212"/>
      <c r="C33" s="1"/>
      <c r="D33" s="1"/>
      <c r="E33" s="1"/>
      <c r="F33" s="1"/>
      <c r="G33" s="1"/>
      <c r="H33" s="1"/>
      <c r="I33" s="1"/>
      <c r="J33" s="205"/>
      <c r="K33" s="273"/>
      <c r="L33" s="273"/>
      <c r="M33" s="273"/>
      <c r="N33" s="273"/>
      <c r="O33" s="273"/>
      <c r="P33" s="153"/>
    </row>
    <row r="34" spans="1:23" ht="18" customHeight="1" x14ac:dyDescent="0.3">
      <c r="A34" s="1"/>
      <c r="B34" s="212"/>
      <c r="C34" s="1"/>
      <c r="D34" s="1"/>
      <c r="E34" s="1"/>
      <c r="F34" s="1"/>
      <c r="G34" s="1"/>
      <c r="H34" s="1"/>
      <c r="I34" s="1"/>
      <c r="J34" s="205"/>
      <c r="K34" s="273"/>
      <c r="L34" s="273"/>
      <c r="M34" s="273"/>
      <c r="N34" s="273"/>
      <c r="O34" s="273"/>
      <c r="P34" s="153"/>
    </row>
    <row r="35" spans="1:23" ht="18" customHeight="1" x14ac:dyDescent="0.3">
      <c r="A35" s="1"/>
      <c r="B35" s="212"/>
      <c r="C35" s="1"/>
      <c r="D35" s="1"/>
      <c r="E35" s="1"/>
      <c r="F35" s="1"/>
      <c r="G35" s="1"/>
      <c r="H35" s="1"/>
      <c r="I35" s="1"/>
      <c r="J35" s="205"/>
      <c r="K35" s="273"/>
      <c r="L35" s="273"/>
      <c r="M35" s="273"/>
      <c r="N35" s="273"/>
      <c r="O35" s="273"/>
      <c r="P35" s="153"/>
    </row>
    <row r="36" spans="1:23" ht="18" customHeight="1" x14ac:dyDescent="0.3">
      <c r="A36" s="1"/>
      <c r="B36" s="212"/>
      <c r="C36" s="1"/>
      <c r="D36" s="1"/>
      <c r="E36" s="1"/>
      <c r="F36" s="1"/>
      <c r="G36" s="1"/>
      <c r="H36" s="1"/>
      <c r="I36" s="1"/>
      <c r="J36" s="205"/>
      <c r="K36" s="273"/>
      <c r="L36" s="273"/>
      <c r="M36" s="273"/>
      <c r="N36" s="273"/>
      <c r="O36" s="273"/>
      <c r="P36" s="153"/>
    </row>
    <row r="37" spans="1:23" ht="18" customHeight="1" x14ac:dyDescent="0.3">
      <c r="A37" s="1"/>
      <c r="B37" s="212"/>
      <c r="C37" s="1"/>
      <c r="D37" s="1"/>
      <c r="E37" s="1"/>
      <c r="F37" s="1"/>
      <c r="G37" s="1"/>
      <c r="H37" s="1"/>
      <c r="I37" s="1"/>
      <c r="J37" s="205"/>
      <c r="K37" s="273"/>
      <c r="L37" s="273"/>
      <c r="M37" s="273"/>
      <c r="N37" s="273"/>
      <c r="O37" s="273"/>
      <c r="P37" s="153"/>
    </row>
    <row r="38" spans="1:23" ht="18" customHeight="1" x14ac:dyDescent="0.3">
      <c r="A38" s="1"/>
      <c r="B38" s="274"/>
      <c r="C38" s="275"/>
      <c r="D38" s="275"/>
      <c r="E38" s="275"/>
      <c r="F38" s="275"/>
      <c r="G38" s="275"/>
      <c r="H38" s="275"/>
      <c r="I38" s="275"/>
      <c r="J38" s="280"/>
      <c r="K38" s="273"/>
      <c r="L38" s="273"/>
      <c r="M38" s="273"/>
      <c r="N38" s="273"/>
      <c r="O38" s="273"/>
      <c r="P38" s="153"/>
    </row>
    <row r="39" spans="1:23" ht="18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1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pans="1:23" ht="18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pans="1:23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spans="1:23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</row>
  </sheetData>
  <mergeCells count="23">
    <mergeCell ref="F27:G27"/>
    <mergeCell ref="F28:G28"/>
    <mergeCell ref="F29:G29"/>
    <mergeCell ref="F30:G30"/>
    <mergeCell ref="F31:G31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14:G14"/>
    <mergeCell ref="B2:J2"/>
    <mergeCell ref="B3:J3"/>
    <mergeCell ref="B7:H7"/>
    <mergeCell ref="B9:H9"/>
    <mergeCell ref="B11:H11"/>
  </mergeCells>
  <pageMargins left="0.7" right="0.7" top="0.75" bottom="0.75" header="0.3" footer="0.3"/>
  <pageSetup paperSize="9" scale="95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D4CEA-708B-4919-80FF-A0F56722DC28}">
  <dimension ref="A1:AA164"/>
  <sheetViews>
    <sheetView workbookViewId="0">
      <pane ySplit="1" topLeftCell="A137" activePane="bottomLeft" state="frozen"/>
      <selection pane="bottomLeft" activeCell="H4" sqref="H1:H104857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6" width="5" customWidth="1"/>
    <col min="7" max="7" width="9.77734375" customWidth="1"/>
    <col min="8" max="8" width="11.3320312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16" t="s">
        <v>13</v>
      </c>
      <c r="C1" s="317"/>
      <c r="D1" s="12"/>
      <c r="E1" s="318" t="s">
        <v>0</v>
      </c>
      <c r="F1" s="319"/>
      <c r="G1" s="13"/>
      <c r="H1" s="374" t="s">
        <v>69</v>
      </c>
      <c r="I1" s="317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20" t="s">
        <v>13</v>
      </c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2"/>
      <c r="R2" s="322"/>
      <c r="S2" s="322"/>
      <c r="T2" s="322"/>
      <c r="U2" s="322"/>
      <c r="V2" s="323"/>
      <c r="W2" s="53"/>
    </row>
    <row r="3" spans="1:23" ht="18" customHeight="1" x14ac:dyDescent="0.3">
      <c r="A3" s="15"/>
      <c r="B3" s="324" t="s">
        <v>1</v>
      </c>
      <c r="C3" s="325"/>
      <c r="D3" s="325"/>
      <c r="E3" s="325"/>
      <c r="F3" s="325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7"/>
      <c r="W3" s="53"/>
    </row>
    <row r="4" spans="1:23" ht="18" customHeight="1" x14ac:dyDescent="0.3">
      <c r="A4" s="15"/>
      <c r="B4" s="43" t="s">
        <v>14</v>
      </c>
      <c r="C4" s="32"/>
      <c r="D4" s="25"/>
      <c r="E4" s="25"/>
      <c r="F4" s="44" t="s">
        <v>15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16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17</v>
      </c>
      <c r="C6" s="32"/>
      <c r="D6" s="44" t="s">
        <v>18</v>
      </c>
      <c r="E6" s="25"/>
      <c r="F6" s="44" t="s">
        <v>19</v>
      </c>
      <c r="G6" s="44" t="s">
        <v>20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28" t="s">
        <v>21</v>
      </c>
      <c r="C7" s="329"/>
      <c r="D7" s="329"/>
      <c r="E7" s="329"/>
      <c r="F7" s="329"/>
      <c r="G7" s="329"/>
      <c r="H7" s="330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24</v>
      </c>
      <c r="C8" s="46"/>
      <c r="D8" s="28"/>
      <c r="E8" s="28"/>
      <c r="F8" s="50" t="s">
        <v>25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31" t="s">
        <v>22</v>
      </c>
      <c r="C9" s="332"/>
      <c r="D9" s="332"/>
      <c r="E9" s="332"/>
      <c r="F9" s="332"/>
      <c r="G9" s="332"/>
      <c r="H9" s="333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24</v>
      </c>
      <c r="C10" s="32"/>
      <c r="D10" s="25"/>
      <c r="E10" s="25"/>
      <c r="F10" s="44" t="s">
        <v>25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31" t="s">
        <v>23</v>
      </c>
      <c r="C11" s="332"/>
      <c r="D11" s="332"/>
      <c r="E11" s="332"/>
      <c r="F11" s="332"/>
      <c r="G11" s="332"/>
      <c r="H11" s="333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24</v>
      </c>
      <c r="C12" s="32"/>
      <c r="D12" s="25"/>
      <c r="E12" s="25"/>
      <c r="F12" s="44" t="s">
        <v>25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47</v>
      </c>
      <c r="D14" s="61" t="s">
        <v>48</v>
      </c>
      <c r="E14" s="66" t="s">
        <v>49</v>
      </c>
      <c r="F14" s="345" t="s">
        <v>31</v>
      </c>
      <c r="G14" s="346"/>
      <c r="H14" s="339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26</v>
      </c>
      <c r="C15" s="63">
        <f>'SO 15275'!E63</f>
        <v>0</v>
      </c>
      <c r="D15" s="58">
        <f>'SO 15275'!F63</f>
        <v>0</v>
      </c>
      <c r="E15" s="67">
        <f>'SO 15275'!G63</f>
        <v>0</v>
      </c>
      <c r="F15" s="347" t="s">
        <v>32</v>
      </c>
      <c r="G15" s="341"/>
      <c r="H15" s="342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27</v>
      </c>
      <c r="C16" s="92">
        <f>'SO 15275'!E67</f>
        <v>0</v>
      </c>
      <c r="D16" s="93">
        <f>'SO 15275'!F67</f>
        <v>0</v>
      </c>
      <c r="E16" s="94">
        <f>'SO 15275'!G67</f>
        <v>0</v>
      </c>
      <c r="F16" s="348" t="s">
        <v>33</v>
      </c>
      <c r="G16" s="341"/>
      <c r="H16" s="342"/>
      <c r="I16" s="25"/>
      <c r="J16" s="25"/>
      <c r="K16" s="26"/>
      <c r="L16" s="26"/>
      <c r="M16" s="26"/>
      <c r="N16" s="26"/>
      <c r="O16" s="74"/>
      <c r="P16" s="83">
        <f>(SUM(Z84:Z163))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28</v>
      </c>
      <c r="C17" s="63"/>
      <c r="D17" s="58"/>
      <c r="E17" s="67"/>
      <c r="F17" s="349" t="s">
        <v>34</v>
      </c>
      <c r="G17" s="341"/>
      <c r="H17" s="342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29</v>
      </c>
      <c r="C18" s="64"/>
      <c r="D18" s="59"/>
      <c r="E18" s="68"/>
      <c r="F18" s="350"/>
      <c r="G18" s="344"/>
      <c r="H18" s="342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30</v>
      </c>
      <c r="C19" s="65"/>
      <c r="D19" s="60"/>
      <c r="E19" s="69">
        <f>SUM(E15:E18)</f>
        <v>0</v>
      </c>
      <c r="F19" s="334" t="s">
        <v>30</v>
      </c>
      <c r="G19" s="335"/>
      <c r="H19" s="336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40</v>
      </c>
      <c r="C20" s="57"/>
      <c r="D20" s="95"/>
      <c r="E20" s="96"/>
      <c r="F20" s="337" t="s">
        <v>40</v>
      </c>
      <c r="G20" s="338"/>
      <c r="H20" s="339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41</v>
      </c>
      <c r="C21" s="51"/>
      <c r="D21" s="91"/>
      <c r="E21" s="70">
        <f>((E15*U22*0)+(E16*V22*0)+(E17*W22*0))/100</f>
        <v>0</v>
      </c>
      <c r="F21" s="340" t="s">
        <v>44</v>
      </c>
      <c r="G21" s="341"/>
      <c r="H21" s="342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42</v>
      </c>
      <c r="C22" s="34"/>
      <c r="D22" s="72"/>
      <c r="E22" s="71">
        <f>((E15*U23*0)+(E16*V23*0)+(E17*W23*0))/100</f>
        <v>0</v>
      </c>
      <c r="F22" s="340" t="s">
        <v>45</v>
      </c>
      <c r="G22" s="341"/>
      <c r="H22" s="342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43</v>
      </c>
      <c r="C23" s="34"/>
      <c r="D23" s="72"/>
      <c r="E23" s="71">
        <f>((E15*U24*0)+(E16*V24*0)+(E17*W24*0))/100</f>
        <v>0</v>
      </c>
      <c r="F23" s="340" t="s">
        <v>46</v>
      </c>
      <c r="G23" s="341"/>
      <c r="H23" s="342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43"/>
      <c r="G24" s="344"/>
      <c r="H24" s="342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58" t="s">
        <v>30</v>
      </c>
      <c r="G25" s="335"/>
      <c r="H25" s="342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52</v>
      </c>
      <c r="C26" s="98"/>
      <c r="D26" s="100"/>
      <c r="E26" s="106"/>
      <c r="F26" s="337" t="s">
        <v>35</v>
      </c>
      <c r="G26" s="359"/>
      <c r="H26" s="360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61" t="s">
        <v>36</v>
      </c>
      <c r="G27" s="362"/>
      <c r="H27" s="363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64" t="s">
        <v>37</v>
      </c>
      <c r="G28" s="365"/>
      <c r="H28" s="223">
        <f>P27-SUM('SO 15275'!K84:'SO 15275'!K163)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66" t="s">
        <v>38</v>
      </c>
      <c r="G29" s="367"/>
      <c r="H29" s="33">
        <f>SUM('SO 15275'!K84:'SO 15275'!K163)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8" t="s">
        <v>39</v>
      </c>
      <c r="G30" s="369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62"/>
      <c r="G31" s="387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50</v>
      </c>
      <c r="C32" s="102"/>
      <c r="D32" s="19"/>
      <c r="E32" s="111" t="s">
        <v>51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21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21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21"/>
    </row>
    <row r="42" spans="1:23" x14ac:dyDescent="0.3">
      <c r="A42" s="131"/>
      <c r="B42" s="208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21"/>
    </row>
    <row r="43" spans="1:23" x14ac:dyDescent="0.3">
      <c r="A43" s="131"/>
      <c r="B43" s="209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90" t="s">
        <v>0</v>
      </c>
      <c r="C44" s="391"/>
      <c r="D44" s="391"/>
      <c r="E44" s="391"/>
      <c r="F44" s="391"/>
      <c r="G44" s="391"/>
      <c r="H44" s="391"/>
      <c r="I44" s="391"/>
      <c r="J44" s="391"/>
      <c r="K44" s="391"/>
      <c r="L44" s="391"/>
      <c r="M44" s="391"/>
      <c r="N44" s="391"/>
      <c r="O44" s="391"/>
      <c r="P44" s="391"/>
      <c r="Q44" s="391"/>
      <c r="R44" s="391"/>
      <c r="S44" s="391"/>
      <c r="T44" s="391"/>
      <c r="U44" s="391"/>
      <c r="V44" s="392"/>
      <c r="W44" s="53"/>
    </row>
    <row r="45" spans="1:23" x14ac:dyDescent="0.3">
      <c r="A45" s="131"/>
      <c r="B45" s="210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7"/>
      <c r="B46" s="351" t="s">
        <v>21</v>
      </c>
      <c r="C46" s="352"/>
      <c r="D46" s="352"/>
      <c r="E46" s="353"/>
      <c r="F46" s="354" t="s">
        <v>18</v>
      </c>
      <c r="G46" s="352"/>
      <c r="H46" s="353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7"/>
      <c r="B47" s="351" t="s">
        <v>22</v>
      </c>
      <c r="C47" s="352"/>
      <c r="D47" s="352"/>
      <c r="E47" s="353"/>
      <c r="F47" s="354" t="s">
        <v>16</v>
      </c>
      <c r="G47" s="352"/>
      <c r="H47" s="353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7"/>
      <c r="B48" s="351" t="s">
        <v>23</v>
      </c>
      <c r="C48" s="352"/>
      <c r="D48" s="352"/>
      <c r="E48" s="353"/>
      <c r="F48" s="354" t="s">
        <v>56</v>
      </c>
      <c r="G48" s="352"/>
      <c r="H48" s="353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7"/>
      <c r="B49" s="355" t="s">
        <v>1</v>
      </c>
      <c r="C49" s="356"/>
      <c r="D49" s="356"/>
      <c r="E49" s="356"/>
      <c r="F49" s="356"/>
      <c r="G49" s="356"/>
      <c r="H49" s="356"/>
      <c r="I49" s="35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11" t="s">
        <v>14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11" t="s">
        <v>57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88" t="s">
        <v>53</v>
      </c>
      <c r="C54" s="389"/>
      <c r="D54" s="129"/>
      <c r="E54" s="129" t="s">
        <v>47</v>
      </c>
      <c r="F54" s="129" t="s">
        <v>48</v>
      </c>
      <c r="G54" s="129" t="s">
        <v>30</v>
      </c>
      <c r="H54" s="129" t="s">
        <v>54</v>
      </c>
      <c r="I54" s="129" t="s">
        <v>55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85" t="s">
        <v>58</v>
      </c>
      <c r="C55" s="386"/>
      <c r="D55" s="386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22"/>
      <c r="X55" s="139"/>
      <c r="Y55" s="139"/>
      <c r="Z55" s="139"/>
    </row>
    <row r="56" spans="1:26" x14ac:dyDescent="0.3">
      <c r="A56" s="10"/>
      <c r="B56" s="381" t="s">
        <v>59</v>
      </c>
      <c r="C56" s="382"/>
      <c r="D56" s="382"/>
      <c r="E56" s="140">
        <f>'SO 15275'!L104</f>
        <v>0</v>
      </c>
      <c r="F56" s="140">
        <f>'SO 15275'!M104</f>
        <v>0</v>
      </c>
      <c r="G56" s="140">
        <f>'SO 15275'!I104</f>
        <v>0</v>
      </c>
      <c r="H56" s="141">
        <f>'SO 15275'!S104</f>
        <v>1.07</v>
      </c>
      <c r="I56" s="141">
        <f>'SO 15275'!V104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22"/>
      <c r="X56" s="139"/>
      <c r="Y56" s="139"/>
      <c r="Z56" s="139"/>
    </row>
    <row r="57" spans="1:26" x14ac:dyDescent="0.3">
      <c r="A57" s="10"/>
      <c r="B57" s="381" t="s">
        <v>60</v>
      </c>
      <c r="C57" s="382"/>
      <c r="D57" s="382"/>
      <c r="E57" s="140">
        <f>'SO 15275'!L112</f>
        <v>0</v>
      </c>
      <c r="F57" s="140">
        <f>'SO 15275'!M112</f>
        <v>0</v>
      </c>
      <c r="G57" s="140">
        <f>'SO 15275'!I112</f>
        <v>0</v>
      </c>
      <c r="H57" s="141">
        <f>'SO 15275'!S112</f>
        <v>19.89</v>
      </c>
      <c r="I57" s="141">
        <f>'SO 15275'!V112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22"/>
      <c r="X57" s="139"/>
      <c r="Y57" s="139"/>
      <c r="Z57" s="139"/>
    </row>
    <row r="58" spans="1:26" x14ac:dyDescent="0.3">
      <c r="A58" s="10"/>
      <c r="B58" s="381" t="s">
        <v>61</v>
      </c>
      <c r="C58" s="382"/>
      <c r="D58" s="382"/>
      <c r="E58" s="140">
        <f>'SO 15275'!L118</f>
        <v>0</v>
      </c>
      <c r="F58" s="140">
        <f>'SO 15275'!M118</f>
        <v>0</v>
      </c>
      <c r="G58" s="140">
        <f>'SO 15275'!I118</f>
        <v>0</v>
      </c>
      <c r="H58" s="141">
        <f>'SO 15275'!S118</f>
        <v>0.92</v>
      </c>
      <c r="I58" s="141">
        <f>'SO 15275'!V118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22"/>
      <c r="X58" s="139"/>
      <c r="Y58" s="139"/>
      <c r="Z58" s="139"/>
    </row>
    <row r="59" spans="1:26" x14ac:dyDescent="0.3">
      <c r="A59" s="10"/>
      <c r="B59" s="381" t="s">
        <v>62</v>
      </c>
      <c r="C59" s="382"/>
      <c r="D59" s="382"/>
      <c r="E59" s="140">
        <f>'SO 15275'!L129</f>
        <v>0</v>
      </c>
      <c r="F59" s="140">
        <f>'SO 15275'!M129</f>
        <v>0</v>
      </c>
      <c r="G59" s="140">
        <f>'SO 15275'!I129</f>
        <v>0</v>
      </c>
      <c r="H59" s="141">
        <f>'SO 15275'!S129</f>
        <v>472.08</v>
      </c>
      <c r="I59" s="141">
        <f>'SO 15275'!V129</f>
        <v>0</v>
      </c>
      <c r="J59" s="141"/>
      <c r="K59" s="141"/>
      <c r="L59" s="141"/>
      <c r="M59" s="141"/>
      <c r="N59" s="141"/>
      <c r="O59" s="141"/>
      <c r="P59" s="141"/>
      <c r="Q59" s="139"/>
      <c r="R59" s="139"/>
      <c r="S59" s="139"/>
      <c r="T59" s="139"/>
      <c r="U59" s="139"/>
      <c r="V59" s="152"/>
      <c r="W59" s="222"/>
      <c r="X59" s="139"/>
      <c r="Y59" s="139"/>
      <c r="Z59" s="139"/>
    </row>
    <row r="60" spans="1:26" x14ac:dyDescent="0.3">
      <c r="A60" s="10"/>
      <c r="B60" s="381" t="s">
        <v>63</v>
      </c>
      <c r="C60" s="382"/>
      <c r="D60" s="382"/>
      <c r="E60" s="140">
        <f>'SO 15275'!L136</f>
        <v>0</v>
      </c>
      <c r="F60" s="140">
        <f>'SO 15275'!M136</f>
        <v>0</v>
      </c>
      <c r="G60" s="140">
        <f>'SO 15275'!I136</f>
        <v>0</v>
      </c>
      <c r="H60" s="141">
        <f>'SO 15275'!S136</f>
        <v>0.7</v>
      </c>
      <c r="I60" s="141">
        <f>'SO 15275'!V136</f>
        <v>0</v>
      </c>
      <c r="J60" s="141"/>
      <c r="K60" s="141"/>
      <c r="L60" s="141"/>
      <c r="M60" s="141"/>
      <c r="N60" s="141"/>
      <c r="O60" s="141"/>
      <c r="P60" s="141"/>
      <c r="Q60" s="139"/>
      <c r="R60" s="139"/>
      <c r="S60" s="139"/>
      <c r="T60" s="139"/>
      <c r="U60" s="139"/>
      <c r="V60" s="152"/>
      <c r="W60" s="222"/>
      <c r="X60" s="139"/>
      <c r="Y60" s="139"/>
      <c r="Z60" s="139"/>
    </row>
    <row r="61" spans="1:26" x14ac:dyDescent="0.3">
      <c r="A61" s="10"/>
      <c r="B61" s="381" t="s">
        <v>64</v>
      </c>
      <c r="C61" s="382"/>
      <c r="D61" s="382"/>
      <c r="E61" s="140">
        <f>'SO 15275'!L148</f>
        <v>0</v>
      </c>
      <c r="F61" s="140">
        <f>'SO 15275'!M148</f>
        <v>0</v>
      </c>
      <c r="G61" s="140">
        <f>'SO 15275'!I148</f>
        <v>0</v>
      </c>
      <c r="H61" s="141">
        <f>'SO 15275'!S148</f>
        <v>146.30000000000001</v>
      </c>
      <c r="I61" s="141">
        <f>'SO 15275'!V148</f>
        <v>0</v>
      </c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22"/>
      <c r="X61" s="139"/>
      <c r="Y61" s="139"/>
      <c r="Z61" s="139"/>
    </row>
    <row r="62" spans="1:26" x14ac:dyDescent="0.3">
      <c r="A62" s="10"/>
      <c r="B62" s="381" t="s">
        <v>65</v>
      </c>
      <c r="C62" s="382"/>
      <c r="D62" s="382"/>
      <c r="E62" s="140">
        <f>'SO 15275'!L152</f>
        <v>0</v>
      </c>
      <c r="F62" s="140">
        <f>'SO 15275'!M152</f>
        <v>0</v>
      </c>
      <c r="G62" s="140">
        <f>'SO 15275'!I152</f>
        <v>0</v>
      </c>
      <c r="H62" s="141">
        <f>'SO 15275'!S152</f>
        <v>0</v>
      </c>
      <c r="I62" s="141">
        <f>'SO 15275'!V152</f>
        <v>0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22"/>
      <c r="X62" s="139"/>
      <c r="Y62" s="139"/>
      <c r="Z62" s="139"/>
    </row>
    <row r="63" spans="1:26" x14ac:dyDescent="0.3">
      <c r="A63" s="10"/>
      <c r="B63" s="383" t="s">
        <v>58</v>
      </c>
      <c r="C63" s="384"/>
      <c r="D63" s="384"/>
      <c r="E63" s="142">
        <f>'SO 15275'!L154</f>
        <v>0</v>
      </c>
      <c r="F63" s="142">
        <f>'SO 15275'!M154</f>
        <v>0</v>
      </c>
      <c r="G63" s="142">
        <f>'SO 15275'!I154</f>
        <v>0</v>
      </c>
      <c r="H63" s="143">
        <f>'SO 15275'!S154</f>
        <v>640.96</v>
      </c>
      <c r="I63" s="143">
        <f>'SO 15275'!V154</f>
        <v>0</v>
      </c>
      <c r="J63" s="143"/>
      <c r="K63" s="143"/>
      <c r="L63" s="143"/>
      <c r="M63" s="143"/>
      <c r="N63" s="143"/>
      <c r="O63" s="143"/>
      <c r="P63" s="143"/>
      <c r="Q63" s="139"/>
      <c r="R63" s="139"/>
      <c r="S63" s="139"/>
      <c r="T63" s="139"/>
      <c r="U63" s="139"/>
      <c r="V63" s="152"/>
      <c r="W63" s="222"/>
      <c r="X63" s="139"/>
      <c r="Y63" s="139"/>
      <c r="Z63" s="139"/>
    </row>
    <row r="64" spans="1:26" x14ac:dyDescent="0.3">
      <c r="A64" s="1"/>
      <c r="B64" s="212"/>
      <c r="C64" s="1"/>
      <c r="D64" s="1"/>
      <c r="E64" s="133"/>
      <c r="F64" s="133"/>
      <c r="G64" s="133"/>
      <c r="H64" s="134"/>
      <c r="I64" s="134"/>
      <c r="J64" s="134"/>
      <c r="K64" s="134"/>
      <c r="L64" s="134"/>
      <c r="M64" s="134"/>
      <c r="N64" s="134"/>
      <c r="O64" s="134"/>
      <c r="P64" s="134"/>
      <c r="V64" s="153"/>
      <c r="W64" s="53"/>
    </row>
    <row r="65" spans="1:26" x14ac:dyDescent="0.3">
      <c r="A65" s="10"/>
      <c r="B65" s="383" t="s">
        <v>66</v>
      </c>
      <c r="C65" s="384"/>
      <c r="D65" s="384"/>
      <c r="E65" s="140"/>
      <c r="F65" s="140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22"/>
      <c r="X65" s="139"/>
      <c r="Y65" s="139"/>
      <c r="Z65" s="139"/>
    </row>
    <row r="66" spans="1:26" x14ac:dyDescent="0.3">
      <c r="A66" s="10"/>
      <c r="B66" s="381" t="s">
        <v>67</v>
      </c>
      <c r="C66" s="382"/>
      <c r="D66" s="382"/>
      <c r="E66" s="140">
        <f>'SO 15275'!L161</f>
        <v>0</v>
      </c>
      <c r="F66" s="140">
        <f>'SO 15275'!M161</f>
        <v>0</v>
      </c>
      <c r="G66" s="140">
        <f>'SO 15275'!I161</f>
        <v>0</v>
      </c>
      <c r="H66" s="141">
        <f>'SO 15275'!S161</f>
        <v>0.27</v>
      </c>
      <c r="I66" s="141">
        <f>'SO 15275'!V161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22"/>
      <c r="X66" s="139"/>
      <c r="Y66" s="139"/>
      <c r="Z66" s="139"/>
    </row>
    <row r="67" spans="1:26" x14ac:dyDescent="0.3">
      <c r="A67" s="10"/>
      <c r="B67" s="383" t="s">
        <v>66</v>
      </c>
      <c r="C67" s="384"/>
      <c r="D67" s="384"/>
      <c r="E67" s="142">
        <f>'SO 15275'!L163</f>
        <v>0</v>
      </c>
      <c r="F67" s="142">
        <f>'SO 15275'!M163</f>
        <v>0</v>
      </c>
      <c r="G67" s="142">
        <f>'SO 15275'!I163</f>
        <v>0</v>
      </c>
      <c r="H67" s="143">
        <f>'SO 15275'!S163</f>
        <v>0.27</v>
      </c>
      <c r="I67" s="143">
        <f>'SO 15275'!V163</f>
        <v>0</v>
      </c>
      <c r="J67" s="143"/>
      <c r="K67" s="143"/>
      <c r="L67" s="143"/>
      <c r="M67" s="143"/>
      <c r="N67" s="143"/>
      <c r="O67" s="143"/>
      <c r="P67" s="143"/>
      <c r="Q67" s="139"/>
      <c r="R67" s="139"/>
      <c r="S67" s="139"/>
      <c r="T67" s="139"/>
      <c r="U67" s="139"/>
      <c r="V67" s="152"/>
      <c r="W67" s="222"/>
      <c r="X67" s="139"/>
      <c r="Y67" s="139"/>
      <c r="Z67" s="139"/>
    </row>
    <row r="68" spans="1:26" x14ac:dyDescent="0.3">
      <c r="A68" s="1"/>
      <c r="B68" s="212"/>
      <c r="C68" s="1"/>
      <c r="D68" s="1"/>
      <c r="E68" s="133"/>
      <c r="F68" s="133"/>
      <c r="G68" s="133"/>
      <c r="H68" s="134"/>
      <c r="I68" s="134"/>
      <c r="J68" s="134"/>
      <c r="K68" s="134"/>
      <c r="L68" s="134"/>
      <c r="M68" s="134"/>
      <c r="N68" s="134"/>
      <c r="O68" s="134"/>
      <c r="P68" s="134"/>
      <c r="V68" s="153"/>
      <c r="W68" s="53"/>
    </row>
    <row r="69" spans="1:26" x14ac:dyDescent="0.3">
      <c r="A69" s="144"/>
      <c r="B69" s="370" t="s">
        <v>68</v>
      </c>
      <c r="C69" s="371"/>
      <c r="D69" s="371"/>
      <c r="E69" s="146">
        <f>'SO 15275'!L164</f>
        <v>0</v>
      </c>
      <c r="F69" s="146">
        <f>'SO 15275'!M164</f>
        <v>0</v>
      </c>
      <c r="G69" s="146">
        <f>'SO 15275'!I164</f>
        <v>0</v>
      </c>
      <c r="H69" s="147">
        <f>'SO 15275'!S164</f>
        <v>641.23</v>
      </c>
      <c r="I69" s="147">
        <f>'SO 15275'!V164</f>
        <v>0</v>
      </c>
      <c r="J69" s="148"/>
      <c r="K69" s="148"/>
      <c r="L69" s="148"/>
      <c r="M69" s="148"/>
      <c r="N69" s="148"/>
      <c r="O69" s="148"/>
      <c r="P69" s="148"/>
      <c r="Q69" s="149"/>
      <c r="R69" s="149"/>
      <c r="S69" s="149"/>
      <c r="T69" s="149"/>
      <c r="U69" s="149"/>
      <c r="V69" s="154"/>
      <c r="W69" s="222"/>
      <c r="X69" s="145"/>
      <c r="Y69" s="145"/>
      <c r="Z69" s="145"/>
    </row>
    <row r="70" spans="1:26" x14ac:dyDescent="0.3">
      <c r="A70" s="15"/>
      <c r="B70" s="42"/>
      <c r="C70" s="3"/>
      <c r="D70" s="3"/>
      <c r="E70" s="14"/>
      <c r="F70" s="14"/>
      <c r="G70" s="14"/>
      <c r="H70" s="155"/>
      <c r="I70" s="155"/>
      <c r="J70" s="155"/>
      <c r="K70" s="155"/>
      <c r="L70" s="155"/>
      <c r="M70" s="155"/>
      <c r="N70" s="155"/>
      <c r="O70" s="155"/>
      <c r="P70" s="155"/>
      <c r="Q70" s="11"/>
      <c r="R70" s="11"/>
      <c r="S70" s="11"/>
      <c r="T70" s="11"/>
      <c r="U70" s="11"/>
      <c r="V70" s="11"/>
      <c r="W70" s="53"/>
    </row>
    <row r="71" spans="1:26" x14ac:dyDescent="0.3">
      <c r="A71" s="15"/>
      <c r="B71" s="42"/>
      <c r="C71" s="3"/>
      <c r="D71" s="3"/>
      <c r="E71" s="14"/>
      <c r="F71" s="14"/>
      <c r="G71" s="14"/>
      <c r="H71" s="155"/>
      <c r="I71" s="155"/>
      <c r="J71" s="155"/>
      <c r="K71" s="155"/>
      <c r="L71" s="155"/>
      <c r="M71" s="155"/>
      <c r="N71" s="155"/>
      <c r="O71" s="155"/>
      <c r="P71" s="155"/>
      <c r="Q71" s="11"/>
      <c r="R71" s="11"/>
      <c r="S71" s="11"/>
      <c r="T71" s="11"/>
      <c r="U71" s="11"/>
      <c r="V71" s="11"/>
      <c r="W71" s="53"/>
    </row>
    <row r="72" spans="1:26" x14ac:dyDescent="0.3">
      <c r="A72" s="15"/>
      <c r="B72" s="38"/>
      <c r="C72" s="8"/>
      <c r="D72" s="8"/>
      <c r="E72" s="27"/>
      <c r="F72" s="27"/>
      <c r="G72" s="27"/>
      <c r="H72" s="156"/>
      <c r="I72" s="156"/>
      <c r="J72" s="156"/>
      <c r="K72" s="156"/>
      <c r="L72" s="156"/>
      <c r="M72" s="156"/>
      <c r="N72" s="156"/>
      <c r="O72" s="156"/>
      <c r="P72" s="156"/>
      <c r="Q72" s="16"/>
      <c r="R72" s="16"/>
      <c r="S72" s="16"/>
      <c r="T72" s="16"/>
      <c r="U72" s="16"/>
      <c r="V72" s="16"/>
      <c r="W72" s="53"/>
    </row>
    <row r="73" spans="1:26" ht="34.950000000000003" customHeight="1" x14ac:dyDescent="0.3">
      <c r="A73" s="1"/>
      <c r="B73" s="372" t="s">
        <v>69</v>
      </c>
      <c r="C73" s="373"/>
      <c r="D73" s="373"/>
      <c r="E73" s="373"/>
      <c r="F73" s="373"/>
      <c r="G73" s="373"/>
      <c r="H73" s="373"/>
      <c r="I73" s="373"/>
      <c r="J73" s="373"/>
      <c r="K73" s="373"/>
      <c r="L73" s="373"/>
      <c r="M73" s="373"/>
      <c r="N73" s="373"/>
      <c r="O73" s="373"/>
      <c r="P73" s="373"/>
      <c r="Q73" s="373"/>
      <c r="R73" s="373"/>
      <c r="S73" s="373"/>
      <c r="T73" s="373"/>
      <c r="U73" s="373"/>
      <c r="V73" s="373"/>
      <c r="W73" s="53"/>
    </row>
    <row r="74" spans="1:26" x14ac:dyDescent="0.3">
      <c r="A74" s="15"/>
      <c r="B74" s="97"/>
      <c r="C74" s="19"/>
      <c r="D74" s="19"/>
      <c r="E74" s="99"/>
      <c r="F74" s="99"/>
      <c r="G74" s="99"/>
      <c r="H74" s="170"/>
      <c r="I74" s="170"/>
      <c r="J74" s="170"/>
      <c r="K74" s="170"/>
      <c r="L74" s="170"/>
      <c r="M74" s="170"/>
      <c r="N74" s="170"/>
      <c r="O74" s="170"/>
      <c r="P74" s="170"/>
      <c r="Q74" s="20"/>
      <c r="R74" s="20"/>
      <c r="S74" s="20"/>
      <c r="T74" s="20"/>
      <c r="U74" s="20"/>
      <c r="V74" s="20"/>
      <c r="W74" s="53"/>
    </row>
    <row r="75" spans="1:26" ht="19.95" customHeight="1" x14ac:dyDescent="0.3">
      <c r="A75" s="207"/>
      <c r="B75" s="375" t="s">
        <v>21</v>
      </c>
      <c r="C75" s="376"/>
      <c r="D75" s="376"/>
      <c r="E75" s="377"/>
      <c r="F75" s="168"/>
      <c r="G75" s="168"/>
      <c r="H75" s="169" t="s">
        <v>80</v>
      </c>
      <c r="I75" s="378" t="s">
        <v>81</v>
      </c>
      <c r="J75" s="379"/>
      <c r="K75" s="379"/>
      <c r="L75" s="379"/>
      <c r="M75" s="379"/>
      <c r="N75" s="379"/>
      <c r="O75" s="379"/>
      <c r="P75" s="380"/>
      <c r="Q75" s="18"/>
      <c r="R75" s="18"/>
      <c r="S75" s="18"/>
      <c r="T75" s="18"/>
      <c r="U75" s="18"/>
      <c r="V75" s="18"/>
      <c r="W75" s="53"/>
    </row>
    <row r="76" spans="1:26" ht="19.95" customHeight="1" x14ac:dyDescent="0.3">
      <c r="A76" s="207"/>
      <c r="B76" s="351" t="s">
        <v>22</v>
      </c>
      <c r="C76" s="352"/>
      <c r="D76" s="352"/>
      <c r="E76" s="353"/>
      <c r="F76" s="164"/>
      <c r="G76" s="164"/>
      <c r="H76" s="165" t="s">
        <v>16</v>
      </c>
      <c r="I76" s="16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ht="19.95" customHeight="1" x14ac:dyDescent="0.3">
      <c r="A77" s="207"/>
      <c r="B77" s="351" t="s">
        <v>23</v>
      </c>
      <c r="C77" s="352"/>
      <c r="D77" s="352"/>
      <c r="E77" s="353"/>
      <c r="F77" s="164"/>
      <c r="G77" s="164"/>
      <c r="H77" s="165" t="s">
        <v>82</v>
      </c>
      <c r="I77" s="165" t="s">
        <v>20</v>
      </c>
      <c r="J77" s="155"/>
      <c r="K77" s="155"/>
      <c r="L77" s="155"/>
      <c r="M77" s="155"/>
      <c r="N77" s="155"/>
      <c r="O77" s="155"/>
      <c r="P77" s="155"/>
      <c r="Q77" s="11"/>
      <c r="R77" s="11"/>
      <c r="S77" s="11"/>
      <c r="T77" s="11"/>
      <c r="U77" s="11"/>
      <c r="V77" s="11"/>
      <c r="W77" s="53"/>
    </row>
    <row r="78" spans="1:26" ht="19.95" customHeight="1" x14ac:dyDescent="0.3">
      <c r="A78" s="15"/>
      <c r="B78" s="211" t="s">
        <v>83</v>
      </c>
      <c r="C78" s="3"/>
      <c r="D78" s="3"/>
      <c r="E78" s="14"/>
      <c r="F78" s="14"/>
      <c r="G78" s="14"/>
      <c r="H78" s="155"/>
      <c r="I78" s="155"/>
      <c r="J78" s="155"/>
      <c r="K78" s="155"/>
      <c r="L78" s="155"/>
      <c r="M78" s="155"/>
      <c r="N78" s="155"/>
      <c r="O78" s="155"/>
      <c r="P78" s="155"/>
      <c r="Q78" s="11"/>
      <c r="R78" s="11"/>
      <c r="S78" s="11"/>
      <c r="T78" s="11"/>
      <c r="U78" s="11"/>
      <c r="V78" s="11"/>
      <c r="W78" s="53"/>
    </row>
    <row r="79" spans="1:26" ht="19.95" customHeight="1" x14ac:dyDescent="0.3">
      <c r="A79" s="15"/>
      <c r="B79" s="211" t="s">
        <v>14</v>
      </c>
      <c r="C79" s="3"/>
      <c r="D79" s="3"/>
      <c r="E79" s="14"/>
      <c r="F79" s="14"/>
      <c r="G79" s="14"/>
      <c r="H79" s="155"/>
      <c r="I79" s="155"/>
      <c r="J79" s="155"/>
      <c r="K79" s="155"/>
      <c r="L79" s="155"/>
      <c r="M79" s="155"/>
      <c r="N79" s="155"/>
      <c r="O79" s="155"/>
      <c r="P79" s="155"/>
      <c r="Q79" s="11"/>
      <c r="R79" s="11"/>
      <c r="S79" s="11"/>
      <c r="T79" s="11"/>
      <c r="U79" s="11"/>
      <c r="V79" s="11"/>
      <c r="W79" s="53"/>
    </row>
    <row r="80" spans="1:26" ht="19.95" customHeight="1" x14ac:dyDescent="0.3">
      <c r="A80" s="15"/>
      <c r="B80" s="42"/>
      <c r="C80" s="3"/>
      <c r="D80" s="3"/>
      <c r="E80" s="14"/>
      <c r="F80" s="14"/>
      <c r="G80" s="14"/>
      <c r="H80" s="155"/>
      <c r="I80" s="155"/>
      <c r="J80" s="155"/>
      <c r="K80" s="155"/>
      <c r="L80" s="155"/>
      <c r="M80" s="155"/>
      <c r="N80" s="155"/>
      <c r="O80" s="155"/>
      <c r="P80" s="155"/>
      <c r="Q80" s="11"/>
      <c r="R80" s="11"/>
      <c r="S80" s="11"/>
      <c r="T80" s="11"/>
      <c r="U80" s="11"/>
      <c r="V80" s="11"/>
      <c r="W80" s="53"/>
    </row>
    <row r="81" spans="1:26" ht="19.95" customHeight="1" x14ac:dyDescent="0.3">
      <c r="A81" s="15"/>
      <c r="B81" s="42"/>
      <c r="C81" s="3"/>
      <c r="D81" s="3"/>
      <c r="E81" s="14"/>
      <c r="F81" s="14"/>
      <c r="G81" s="14"/>
      <c r="H81" s="155"/>
      <c r="I81" s="15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15"/>
      <c r="B82" s="213" t="s">
        <v>57</v>
      </c>
      <c r="C82" s="166"/>
      <c r="D82" s="166"/>
      <c r="E82" s="14"/>
      <c r="F82" s="14"/>
      <c r="G82" s="14"/>
      <c r="H82" s="155"/>
      <c r="I82" s="155"/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x14ac:dyDescent="0.3">
      <c r="A83" s="2"/>
      <c r="B83" s="214" t="s">
        <v>70</v>
      </c>
      <c r="C83" s="129" t="s">
        <v>71</v>
      </c>
      <c r="D83" s="129" t="s">
        <v>72</v>
      </c>
      <c r="E83" s="157"/>
      <c r="F83" s="157" t="s">
        <v>73</v>
      </c>
      <c r="G83" s="157" t="s">
        <v>74</v>
      </c>
      <c r="H83" s="158" t="s">
        <v>75</v>
      </c>
      <c r="I83" s="158" t="s">
        <v>76</v>
      </c>
      <c r="J83" s="158"/>
      <c r="K83" s="158"/>
      <c r="L83" s="158"/>
      <c r="M83" s="158"/>
      <c r="N83" s="158"/>
      <c r="O83" s="158"/>
      <c r="P83" s="158" t="s">
        <v>77</v>
      </c>
      <c r="Q83" s="159"/>
      <c r="R83" s="159"/>
      <c r="S83" s="129" t="s">
        <v>78</v>
      </c>
      <c r="T83" s="160"/>
      <c r="U83" s="160"/>
      <c r="V83" s="129" t="s">
        <v>79</v>
      </c>
      <c r="W83" s="53"/>
    </row>
    <row r="84" spans="1:26" x14ac:dyDescent="0.3">
      <c r="A84" s="10"/>
      <c r="B84" s="215"/>
      <c r="C84" s="171"/>
      <c r="D84" s="386" t="s">
        <v>58</v>
      </c>
      <c r="E84" s="386"/>
      <c r="F84" s="136"/>
      <c r="G84" s="172"/>
      <c r="H84" s="136"/>
      <c r="I84" s="136"/>
      <c r="J84" s="137"/>
      <c r="K84" s="137"/>
      <c r="L84" s="137"/>
      <c r="M84" s="137"/>
      <c r="N84" s="137"/>
      <c r="O84" s="137"/>
      <c r="P84" s="137"/>
      <c r="Q84" s="135"/>
      <c r="R84" s="135"/>
      <c r="S84" s="135"/>
      <c r="T84" s="135"/>
      <c r="U84" s="135"/>
      <c r="V84" s="200"/>
      <c r="W84" s="222"/>
      <c r="X84" s="139"/>
      <c r="Y84" s="139"/>
      <c r="Z84" s="139"/>
    </row>
    <row r="85" spans="1:26" x14ac:dyDescent="0.3">
      <c r="A85" s="10"/>
      <c r="B85" s="216"/>
      <c r="C85" s="174">
        <v>1</v>
      </c>
      <c r="D85" s="395" t="s">
        <v>59</v>
      </c>
      <c r="E85" s="395"/>
      <c r="F85" s="140"/>
      <c r="G85" s="173"/>
      <c r="H85" s="140"/>
      <c r="I85" s="140"/>
      <c r="J85" s="141"/>
      <c r="K85" s="141"/>
      <c r="L85" s="141"/>
      <c r="M85" s="141"/>
      <c r="N85" s="141"/>
      <c r="O85" s="141"/>
      <c r="P85" s="141"/>
      <c r="Q85" s="10"/>
      <c r="R85" s="10"/>
      <c r="S85" s="10"/>
      <c r="T85" s="10"/>
      <c r="U85" s="10"/>
      <c r="V85" s="201"/>
      <c r="W85" s="222"/>
      <c r="X85" s="139"/>
      <c r="Y85" s="139"/>
      <c r="Z85" s="139"/>
    </row>
    <row r="86" spans="1:26" ht="25.05" customHeight="1" x14ac:dyDescent="0.3">
      <c r="A86" s="184"/>
      <c r="B86" s="217">
        <v>1</v>
      </c>
      <c r="C86" s="185" t="s">
        <v>84</v>
      </c>
      <c r="D86" s="393" t="s">
        <v>85</v>
      </c>
      <c r="E86" s="393"/>
      <c r="F86" s="179" t="s">
        <v>86</v>
      </c>
      <c r="G86" s="180">
        <v>194</v>
      </c>
      <c r="H86" s="179"/>
      <c r="I86" s="179">
        <f t="shared" ref="I86:I103" si="0">ROUND(G86*(H86),2)</f>
        <v>0</v>
      </c>
      <c r="J86" s="181">
        <f t="shared" ref="J86:J103" si="1">ROUND(G86*(N86),2)</f>
        <v>3358.14</v>
      </c>
      <c r="K86" s="182">
        <f t="shared" ref="K86:K103" si="2">ROUND(G86*(O86),2)</f>
        <v>0</v>
      </c>
      <c r="L86" s="182"/>
      <c r="M86" s="182">
        <f t="shared" ref="M86:M103" si="3">ROUND(G86*(H86),2)</f>
        <v>0</v>
      </c>
      <c r="N86" s="182">
        <v>17.309999999999999</v>
      </c>
      <c r="O86" s="182"/>
      <c r="P86" s="186"/>
      <c r="Q86" s="186"/>
      <c r="R86" s="186"/>
      <c r="S86" s="183">
        <f t="shared" ref="S86:S103" si="4">ROUND(G86*(P86),3)</f>
        <v>0</v>
      </c>
      <c r="T86" s="183"/>
      <c r="U86" s="183"/>
      <c r="V86" s="202"/>
      <c r="W86" s="53"/>
      <c r="Z86">
        <v>0</v>
      </c>
    </row>
    <row r="87" spans="1:26" ht="25.05" customHeight="1" x14ac:dyDescent="0.3">
      <c r="A87" s="184"/>
      <c r="B87" s="217">
        <v>2</v>
      </c>
      <c r="C87" s="185" t="s">
        <v>87</v>
      </c>
      <c r="D87" s="393" t="s">
        <v>88</v>
      </c>
      <c r="E87" s="393"/>
      <c r="F87" s="179" t="s">
        <v>86</v>
      </c>
      <c r="G87" s="180">
        <v>85.444999999999993</v>
      </c>
      <c r="H87" s="179"/>
      <c r="I87" s="179">
        <f t="shared" si="0"/>
        <v>0</v>
      </c>
      <c r="J87" s="181">
        <f t="shared" si="1"/>
        <v>320.42</v>
      </c>
      <c r="K87" s="182">
        <f t="shared" si="2"/>
        <v>0</v>
      </c>
      <c r="L87" s="182"/>
      <c r="M87" s="182">
        <f t="shared" si="3"/>
        <v>0</v>
      </c>
      <c r="N87" s="182">
        <v>3.75</v>
      </c>
      <c r="O87" s="182"/>
      <c r="P87" s="186"/>
      <c r="Q87" s="186"/>
      <c r="R87" s="186"/>
      <c r="S87" s="183">
        <f t="shared" si="4"/>
        <v>0</v>
      </c>
      <c r="T87" s="183"/>
      <c r="U87" s="183"/>
      <c r="V87" s="202"/>
      <c r="W87" s="53"/>
      <c r="Z87">
        <v>0</v>
      </c>
    </row>
    <row r="88" spans="1:26" ht="25.05" customHeight="1" x14ac:dyDescent="0.3">
      <c r="A88" s="184"/>
      <c r="B88" s="217">
        <v>3</v>
      </c>
      <c r="C88" s="185" t="s">
        <v>89</v>
      </c>
      <c r="D88" s="393" t="s">
        <v>90</v>
      </c>
      <c r="E88" s="393"/>
      <c r="F88" s="179" t="s">
        <v>86</v>
      </c>
      <c r="G88" s="180">
        <v>85.444999999999993</v>
      </c>
      <c r="H88" s="179"/>
      <c r="I88" s="179">
        <f t="shared" si="0"/>
        <v>0</v>
      </c>
      <c r="J88" s="181">
        <f t="shared" si="1"/>
        <v>50.41</v>
      </c>
      <c r="K88" s="182">
        <f t="shared" si="2"/>
        <v>0</v>
      </c>
      <c r="L88" s="182"/>
      <c r="M88" s="182">
        <f t="shared" si="3"/>
        <v>0</v>
      </c>
      <c r="N88" s="182">
        <v>0.59</v>
      </c>
      <c r="O88" s="182"/>
      <c r="P88" s="186"/>
      <c r="Q88" s="186"/>
      <c r="R88" s="186"/>
      <c r="S88" s="183">
        <f t="shared" si="4"/>
        <v>0</v>
      </c>
      <c r="T88" s="183"/>
      <c r="U88" s="183"/>
      <c r="V88" s="202"/>
      <c r="W88" s="53"/>
      <c r="Z88">
        <v>0</v>
      </c>
    </row>
    <row r="89" spans="1:26" ht="25.05" customHeight="1" x14ac:dyDescent="0.3">
      <c r="A89" s="184"/>
      <c r="B89" s="217">
        <v>4</v>
      </c>
      <c r="C89" s="185" t="s">
        <v>91</v>
      </c>
      <c r="D89" s="393" t="s">
        <v>92</v>
      </c>
      <c r="E89" s="393"/>
      <c r="F89" s="179" t="s">
        <v>86</v>
      </c>
      <c r="G89" s="180">
        <v>56</v>
      </c>
      <c r="H89" s="179"/>
      <c r="I89" s="179">
        <f t="shared" si="0"/>
        <v>0</v>
      </c>
      <c r="J89" s="181">
        <f t="shared" si="1"/>
        <v>294</v>
      </c>
      <c r="K89" s="182">
        <f t="shared" si="2"/>
        <v>0</v>
      </c>
      <c r="L89" s="182"/>
      <c r="M89" s="182">
        <f t="shared" si="3"/>
        <v>0</v>
      </c>
      <c r="N89" s="182">
        <v>5.25</v>
      </c>
      <c r="O89" s="182"/>
      <c r="P89" s="186"/>
      <c r="Q89" s="186"/>
      <c r="R89" s="186"/>
      <c r="S89" s="183">
        <f t="shared" si="4"/>
        <v>0</v>
      </c>
      <c r="T89" s="183"/>
      <c r="U89" s="183"/>
      <c r="V89" s="202"/>
      <c r="W89" s="53"/>
      <c r="Z89">
        <v>0</v>
      </c>
    </row>
    <row r="90" spans="1:26" ht="25.05" customHeight="1" x14ac:dyDescent="0.3">
      <c r="A90" s="184"/>
      <c r="B90" s="217">
        <v>5</v>
      </c>
      <c r="C90" s="185" t="s">
        <v>93</v>
      </c>
      <c r="D90" s="393" t="s">
        <v>94</v>
      </c>
      <c r="E90" s="393"/>
      <c r="F90" s="179" t="s">
        <v>86</v>
      </c>
      <c r="G90" s="180">
        <v>56</v>
      </c>
      <c r="H90" s="179"/>
      <c r="I90" s="179">
        <f t="shared" si="0"/>
        <v>0</v>
      </c>
      <c r="J90" s="181">
        <f t="shared" si="1"/>
        <v>53.76</v>
      </c>
      <c r="K90" s="182">
        <f t="shared" si="2"/>
        <v>0</v>
      </c>
      <c r="L90" s="182"/>
      <c r="M90" s="182">
        <f t="shared" si="3"/>
        <v>0</v>
      </c>
      <c r="N90" s="182">
        <v>0.96</v>
      </c>
      <c r="O90" s="182"/>
      <c r="P90" s="186"/>
      <c r="Q90" s="186"/>
      <c r="R90" s="186"/>
      <c r="S90" s="183">
        <f t="shared" si="4"/>
        <v>0</v>
      </c>
      <c r="T90" s="183"/>
      <c r="U90" s="183"/>
      <c r="V90" s="202"/>
      <c r="W90" s="53"/>
      <c r="Z90">
        <v>0</v>
      </c>
    </row>
    <row r="91" spans="1:26" ht="25.05" customHeight="1" x14ac:dyDescent="0.3">
      <c r="A91" s="184"/>
      <c r="B91" s="217">
        <v>6</v>
      </c>
      <c r="C91" s="185" t="s">
        <v>95</v>
      </c>
      <c r="D91" s="393" t="s">
        <v>96</v>
      </c>
      <c r="E91" s="393"/>
      <c r="F91" s="179" t="s">
        <v>86</v>
      </c>
      <c r="G91" s="180">
        <v>22.155000000000001</v>
      </c>
      <c r="H91" s="179"/>
      <c r="I91" s="179">
        <f t="shared" si="0"/>
        <v>0</v>
      </c>
      <c r="J91" s="181">
        <f t="shared" si="1"/>
        <v>863.6</v>
      </c>
      <c r="K91" s="182">
        <f t="shared" si="2"/>
        <v>0</v>
      </c>
      <c r="L91" s="182"/>
      <c r="M91" s="182">
        <f t="shared" si="3"/>
        <v>0</v>
      </c>
      <c r="N91" s="182">
        <v>38.979999999999997</v>
      </c>
      <c r="O91" s="182"/>
      <c r="P91" s="186"/>
      <c r="Q91" s="186"/>
      <c r="R91" s="186"/>
      <c r="S91" s="183">
        <f t="shared" si="4"/>
        <v>0</v>
      </c>
      <c r="T91" s="183"/>
      <c r="U91" s="183"/>
      <c r="V91" s="202"/>
      <c r="W91" s="53"/>
      <c r="Z91">
        <v>0</v>
      </c>
    </row>
    <row r="92" spans="1:26" ht="25.05" customHeight="1" x14ac:dyDescent="0.3">
      <c r="A92" s="184"/>
      <c r="B92" s="217">
        <v>7</v>
      </c>
      <c r="C92" s="185" t="s">
        <v>97</v>
      </c>
      <c r="D92" s="393" t="s">
        <v>98</v>
      </c>
      <c r="E92" s="393"/>
      <c r="F92" s="179" t="s">
        <v>99</v>
      </c>
      <c r="G92" s="180">
        <v>51.5</v>
      </c>
      <c r="H92" s="179"/>
      <c r="I92" s="179">
        <f t="shared" si="0"/>
        <v>0</v>
      </c>
      <c r="J92" s="181">
        <f t="shared" si="1"/>
        <v>15347</v>
      </c>
      <c r="K92" s="182">
        <f t="shared" si="2"/>
        <v>0</v>
      </c>
      <c r="L92" s="182"/>
      <c r="M92" s="182">
        <f t="shared" si="3"/>
        <v>0</v>
      </c>
      <c r="N92" s="182">
        <v>298</v>
      </c>
      <c r="O92" s="182"/>
      <c r="P92" s="186">
        <v>1.473E-2</v>
      </c>
      <c r="Q92" s="186"/>
      <c r="R92" s="186">
        <v>1.473E-2</v>
      </c>
      <c r="S92" s="183">
        <f t="shared" si="4"/>
        <v>0.75900000000000001</v>
      </c>
      <c r="T92" s="183"/>
      <c r="U92" s="183"/>
      <c r="V92" s="202"/>
      <c r="W92" s="53"/>
      <c r="Z92">
        <v>0</v>
      </c>
    </row>
    <row r="93" spans="1:26" ht="25.05" customHeight="1" x14ac:dyDescent="0.3">
      <c r="A93" s="184"/>
      <c r="B93" s="218">
        <v>8</v>
      </c>
      <c r="C93" s="193" t="s">
        <v>100</v>
      </c>
      <c r="D93" s="394" t="s">
        <v>101</v>
      </c>
      <c r="E93" s="394"/>
      <c r="F93" s="188" t="s">
        <v>102</v>
      </c>
      <c r="G93" s="189">
        <v>9</v>
      </c>
      <c r="H93" s="188"/>
      <c r="I93" s="188">
        <f t="shared" si="0"/>
        <v>0</v>
      </c>
      <c r="J93" s="190">
        <f t="shared" si="1"/>
        <v>894.78</v>
      </c>
      <c r="K93" s="191">
        <f t="shared" si="2"/>
        <v>0</v>
      </c>
      <c r="L93" s="191"/>
      <c r="M93" s="191">
        <f t="shared" si="3"/>
        <v>0</v>
      </c>
      <c r="N93" s="191">
        <v>99.42</v>
      </c>
      <c r="O93" s="191"/>
      <c r="P93" s="194">
        <v>3.2199999999999999E-2</v>
      </c>
      <c r="Q93" s="194"/>
      <c r="R93" s="194">
        <v>3.2199999999999999E-2</v>
      </c>
      <c r="S93" s="192">
        <f t="shared" si="4"/>
        <v>0.28999999999999998</v>
      </c>
      <c r="T93" s="192"/>
      <c r="U93" s="192"/>
      <c r="V93" s="203"/>
      <c r="W93" s="53"/>
      <c r="Z93">
        <v>0</v>
      </c>
    </row>
    <row r="94" spans="1:26" ht="25.05" customHeight="1" x14ac:dyDescent="0.3">
      <c r="A94" s="184"/>
      <c r="B94" s="217">
        <v>9</v>
      </c>
      <c r="C94" s="185" t="s">
        <v>103</v>
      </c>
      <c r="D94" s="393" t="s">
        <v>104</v>
      </c>
      <c r="E94" s="393"/>
      <c r="F94" s="178" t="s">
        <v>86</v>
      </c>
      <c r="G94" s="180">
        <v>76.254999999999995</v>
      </c>
      <c r="H94" s="179"/>
      <c r="I94" s="179">
        <f t="shared" si="0"/>
        <v>0</v>
      </c>
      <c r="J94" s="178">
        <f t="shared" si="1"/>
        <v>152.51</v>
      </c>
      <c r="K94" s="183">
        <f t="shared" si="2"/>
        <v>0</v>
      </c>
      <c r="L94" s="183"/>
      <c r="M94" s="183">
        <f t="shared" si="3"/>
        <v>0</v>
      </c>
      <c r="N94" s="183">
        <v>2</v>
      </c>
      <c r="O94" s="183"/>
      <c r="P94" s="186"/>
      <c r="Q94" s="186"/>
      <c r="R94" s="186"/>
      <c r="S94" s="183">
        <f t="shared" si="4"/>
        <v>0</v>
      </c>
      <c r="T94" s="183"/>
      <c r="U94" s="183"/>
      <c r="V94" s="202"/>
      <c r="W94" s="53"/>
      <c r="Z94">
        <v>0</v>
      </c>
    </row>
    <row r="95" spans="1:26" ht="25.05" customHeight="1" x14ac:dyDescent="0.3">
      <c r="A95" s="184"/>
      <c r="B95" s="217">
        <v>10</v>
      </c>
      <c r="C95" s="185" t="s">
        <v>105</v>
      </c>
      <c r="D95" s="393" t="s">
        <v>106</v>
      </c>
      <c r="E95" s="393"/>
      <c r="F95" s="178" t="s">
        <v>86</v>
      </c>
      <c r="G95" s="180">
        <v>76.254999999999995</v>
      </c>
      <c r="H95" s="179"/>
      <c r="I95" s="179">
        <f t="shared" si="0"/>
        <v>0</v>
      </c>
      <c r="J95" s="178">
        <f t="shared" si="1"/>
        <v>330.18</v>
      </c>
      <c r="K95" s="183">
        <f t="shared" si="2"/>
        <v>0</v>
      </c>
      <c r="L95" s="183"/>
      <c r="M95" s="183">
        <f t="shared" si="3"/>
        <v>0</v>
      </c>
      <c r="N95" s="183">
        <v>4.33</v>
      </c>
      <c r="O95" s="183"/>
      <c r="P95" s="186"/>
      <c r="Q95" s="186"/>
      <c r="R95" s="186"/>
      <c r="S95" s="183">
        <f t="shared" si="4"/>
        <v>0</v>
      </c>
      <c r="T95" s="183"/>
      <c r="U95" s="183"/>
      <c r="V95" s="202"/>
      <c r="W95" s="53"/>
      <c r="Z95">
        <v>0</v>
      </c>
    </row>
    <row r="96" spans="1:26" ht="25.05" customHeight="1" x14ac:dyDescent="0.3">
      <c r="A96" s="184"/>
      <c r="B96" s="217">
        <v>11</v>
      </c>
      <c r="C96" s="185" t="s">
        <v>107</v>
      </c>
      <c r="D96" s="393" t="s">
        <v>108</v>
      </c>
      <c r="E96" s="393"/>
      <c r="F96" s="178" t="s">
        <v>86</v>
      </c>
      <c r="G96" s="180">
        <v>148</v>
      </c>
      <c r="H96" s="179"/>
      <c r="I96" s="179">
        <f t="shared" si="0"/>
        <v>0</v>
      </c>
      <c r="J96" s="178">
        <f t="shared" si="1"/>
        <v>259</v>
      </c>
      <c r="K96" s="183">
        <f t="shared" si="2"/>
        <v>0</v>
      </c>
      <c r="L96" s="183"/>
      <c r="M96" s="183">
        <f t="shared" si="3"/>
        <v>0</v>
      </c>
      <c r="N96" s="183">
        <v>1.75</v>
      </c>
      <c r="O96" s="183"/>
      <c r="P96" s="186"/>
      <c r="Q96" s="186"/>
      <c r="R96" s="186"/>
      <c r="S96" s="183">
        <f t="shared" si="4"/>
        <v>0</v>
      </c>
      <c r="T96" s="183"/>
      <c r="U96" s="183"/>
      <c r="V96" s="202"/>
      <c r="W96" s="53"/>
      <c r="Z96">
        <v>0</v>
      </c>
    </row>
    <row r="97" spans="1:26" ht="25.05" customHeight="1" x14ac:dyDescent="0.3">
      <c r="A97" s="184"/>
      <c r="B97" s="217">
        <v>12</v>
      </c>
      <c r="C97" s="185" t="s">
        <v>109</v>
      </c>
      <c r="D97" s="393" t="s">
        <v>110</v>
      </c>
      <c r="E97" s="393"/>
      <c r="F97" s="178" t="s">
        <v>86</v>
      </c>
      <c r="G97" s="180">
        <v>76.254999999999995</v>
      </c>
      <c r="H97" s="179"/>
      <c r="I97" s="179">
        <f t="shared" si="0"/>
        <v>0</v>
      </c>
      <c r="J97" s="178">
        <f t="shared" si="1"/>
        <v>59.48</v>
      </c>
      <c r="K97" s="183">
        <f t="shared" si="2"/>
        <v>0</v>
      </c>
      <c r="L97" s="183"/>
      <c r="M97" s="183">
        <f t="shared" si="3"/>
        <v>0</v>
      </c>
      <c r="N97" s="183">
        <v>0.78</v>
      </c>
      <c r="O97" s="183"/>
      <c r="P97" s="186"/>
      <c r="Q97" s="186"/>
      <c r="R97" s="186"/>
      <c r="S97" s="183">
        <f t="shared" si="4"/>
        <v>0</v>
      </c>
      <c r="T97" s="183"/>
      <c r="U97" s="183"/>
      <c r="V97" s="202"/>
      <c r="W97" s="53"/>
      <c r="Z97">
        <v>0</v>
      </c>
    </row>
    <row r="98" spans="1:26" ht="25.05" customHeight="1" x14ac:dyDescent="0.3">
      <c r="A98" s="184"/>
      <c r="B98" s="217">
        <v>13</v>
      </c>
      <c r="C98" s="185" t="s">
        <v>111</v>
      </c>
      <c r="D98" s="393" t="s">
        <v>112</v>
      </c>
      <c r="E98" s="393"/>
      <c r="F98" s="178" t="s">
        <v>99</v>
      </c>
      <c r="G98" s="180">
        <v>15.6</v>
      </c>
      <c r="H98" s="179"/>
      <c r="I98" s="179">
        <f t="shared" si="0"/>
        <v>0</v>
      </c>
      <c r="J98" s="178">
        <f t="shared" si="1"/>
        <v>8.27</v>
      </c>
      <c r="K98" s="183">
        <f t="shared" si="2"/>
        <v>0</v>
      </c>
      <c r="L98" s="183"/>
      <c r="M98" s="183">
        <f t="shared" si="3"/>
        <v>0</v>
      </c>
      <c r="N98" s="183">
        <v>0.53</v>
      </c>
      <c r="O98" s="183"/>
      <c r="P98" s="186"/>
      <c r="Q98" s="186"/>
      <c r="R98" s="186"/>
      <c r="S98" s="183">
        <f t="shared" si="4"/>
        <v>0</v>
      </c>
      <c r="T98" s="183"/>
      <c r="U98" s="183"/>
      <c r="V98" s="202"/>
      <c r="W98" s="53"/>
      <c r="Z98">
        <v>0</v>
      </c>
    </row>
    <row r="99" spans="1:26" ht="25.05" customHeight="1" x14ac:dyDescent="0.3">
      <c r="A99" s="184"/>
      <c r="B99" s="217">
        <v>14</v>
      </c>
      <c r="C99" s="185" t="s">
        <v>113</v>
      </c>
      <c r="D99" s="393" t="s">
        <v>114</v>
      </c>
      <c r="E99" s="393"/>
      <c r="F99" s="178" t="s">
        <v>115</v>
      </c>
      <c r="G99" s="180">
        <v>323</v>
      </c>
      <c r="H99" s="179"/>
      <c r="I99" s="179">
        <f t="shared" si="0"/>
        <v>0</v>
      </c>
      <c r="J99" s="178">
        <f t="shared" si="1"/>
        <v>245.48</v>
      </c>
      <c r="K99" s="183">
        <f t="shared" si="2"/>
        <v>0</v>
      </c>
      <c r="L99" s="183"/>
      <c r="M99" s="183">
        <f t="shared" si="3"/>
        <v>0</v>
      </c>
      <c r="N99" s="183">
        <v>0.76</v>
      </c>
      <c r="O99" s="183"/>
      <c r="P99" s="186"/>
      <c r="Q99" s="186"/>
      <c r="R99" s="186"/>
      <c r="S99" s="183">
        <f t="shared" si="4"/>
        <v>0</v>
      </c>
      <c r="T99" s="183"/>
      <c r="U99" s="183"/>
      <c r="V99" s="202"/>
      <c r="W99" s="53"/>
      <c r="Z99">
        <v>0</v>
      </c>
    </row>
    <row r="100" spans="1:26" ht="25.05" customHeight="1" x14ac:dyDescent="0.3">
      <c r="A100" s="184"/>
      <c r="B100" s="218">
        <v>15</v>
      </c>
      <c r="C100" s="193" t="s">
        <v>116</v>
      </c>
      <c r="D100" s="394" t="s">
        <v>117</v>
      </c>
      <c r="E100" s="394"/>
      <c r="F100" s="187" t="s">
        <v>118</v>
      </c>
      <c r="G100" s="189">
        <v>16.149999999999999</v>
      </c>
      <c r="H100" s="188"/>
      <c r="I100" s="188">
        <f t="shared" si="0"/>
        <v>0</v>
      </c>
      <c r="J100" s="187">
        <f t="shared" si="1"/>
        <v>122.58</v>
      </c>
      <c r="K100" s="192">
        <f t="shared" si="2"/>
        <v>0</v>
      </c>
      <c r="L100" s="192"/>
      <c r="M100" s="192">
        <f t="shared" si="3"/>
        <v>0</v>
      </c>
      <c r="N100" s="192">
        <v>7.59</v>
      </c>
      <c r="O100" s="192"/>
      <c r="P100" s="194">
        <v>1E-3</v>
      </c>
      <c r="Q100" s="194"/>
      <c r="R100" s="194">
        <v>1E-3</v>
      </c>
      <c r="S100" s="192">
        <f t="shared" si="4"/>
        <v>1.6E-2</v>
      </c>
      <c r="T100" s="192"/>
      <c r="U100" s="192"/>
      <c r="V100" s="203"/>
      <c r="W100" s="53"/>
      <c r="Z100">
        <v>0</v>
      </c>
    </row>
    <row r="101" spans="1:26" ht="25.05" customHeight="1" x14ac:dyDescent="0.3">
      <c r="A101" s="184"/>
      <c r="B101" s="217">
        <v>16</v>
      </c>
      <c r="C101" s="185" t="s">
        <v>119</v>
      </c>
      <c r="D101" s="393" t="s">
        <v>120</v>
      </c>
      <c r="E101" s="393"/>
      <c r="F101" s="178" t="s">
        <v>115</v>
      </c>
      <c r="G101" s="180">
        <v>592.9</v>
      </c>
      <c r="H101" s="179"/>
      <c r="I101" s="179">
        <f t="shared" si="0"/>
        <v>0</v>
      </c>
      <c r="J101" s="178">
        <f t="shared" si="1"/>
        <v>278.66000000000003</v>
      </c>
      <c r="K101" s="183">
        <f t="shared" si="2"/>
        <v>0</v>
      </c>
      <c r="L101" s="183"/>
      <c r="M101" s="183">
        <f t="shared" si="3"/>
        <v>0</v>
      </c>
      <c r="N101" s="183">
        <v>0.47</v>
      </c>
      <c r="O101" s="183"/>
      <c r="P101" s="186"/>
      <c r="Q101" s="186"/>
      <c r="R101" s="186"/>
      <c r="S101" s="183">
        <f t="shared" si="4"/>
        <v>0</v>
      </c>
      <c r="T101" s="183"/>
      <c r="U101" s="183"/>
      <c r="V101" s="202"/>
      <c r="W101" s="53"/>
      <c r="Z101">
        <v>0</v>
      </c>
    </row>
    <row r="102" spans="1:26" ht="25.05" customHeight="1" x14ac:dyDescent="0.3">
      <c r="A102" s="184"/>
      <c r="B102" s="217">
        <v>17</v>
      </c>
      <c r="C102" s="185" t="s">
        <v>121</v>
      </c>
      <c r="D102" s="393" t="s">
        <v>122</v>
      </c>
      <c r="E102" s="393"/>
      <c r="F102" s="178" t="s">
        <v>115</v>
      </c>
      <c r="G102" s="180">
        <v>323</v>
      </c>
      <c r="H102" s="179"/>
      <c r="I102" s="179">
        <f t="shared" si="0"/>
        <v>0</v>
      </c>
      <c r="J102" s="178">
        <f t="shared" si="1"/>
        <v>436.05</v>
      </c>
      <c r="K102" s="183">
        <f t="shared" si="2"/>
        <v>0</v>
      </c>
      <c r="L102" s="183"/>
      <c r="M102" s="183">
        <f t="shared" si="3"/>
        <v>0</v>
      </c>
      <c r="N102" s="183">
        <v>1.35</v>
      </c>
      <c r="O102" s="183"/>
      <c r="P102" s="186"/>
      <c r="Q102" s="186"/>
      <c r="R102" s="186"/>
      <c r="S102" s="183">
        <f t="shared" si="4"/>
        <v>0</v>
      </c>
      <c r="T102" s="183"/>
      <c r="U102" s="183"/>
      <c r="V102" s="202"/>
      <c r="W102" s="53"/>
      <c r="Z102">
        <v>0</v>
      </c>
    </row>
    <row r="103" spans="1:26" ht="25.05" customHeight="1" x14ac:dyDescent="0.3">
      <c r="A103" s="184"/>
      <c r="B103" s="217">
        <v>18</v>
      </c>
      <c r="C103" s="185" t="s">
        <v>123</v>
      </c>
      <c r="D103" s="393" t="s">
        <v>124</v>
      </c>
      <c r="E103" s="393"/>
      <c r="F103" s="178" t="s">
        <v>115</v>
      </c>
      <c r="G103" s="180">
        <v>276</v>
      </c>
      <c r="H103" s="179"/>
      <c r="I103" s="179">
        <f t="shared" si="0"/>
        <v>0</v>
      </c>
      <c r="J103" s="178">
        <f t="shared" si="1"/>
        <v>405.72</v>
      </c>
      <c r="K103" s="183">
        <f t="shared" si="2"/>
        <v>0</v>
      </c>
      <c r="L103" s="183"/>
      <c r="M103" s="183">
        <f t="shared" si="3"/>
        <v>0</v>
      </c>
      <c r="N103" s="183">
        <v>1.47</v>
      </c>
      <c r="O103" s="183"/>
      <c r="P103" s="186"/>
      <c r="Q103" s="186"/>
      <c r="R103" s="186"/>
      <c r="S103" s="183">
        <f t="shared" si="4"/>
        <v>0</v>
      </c>
      <c r="T103" s="183"/>
      <c r="U103" s="183"/>
      <c r="V103" s="202"/>
      <c r="W103" s="53"/>
      <c r="Z103">
        <v>0</v>
      </c>
    </row>
    <row r="104" spans="1:26" x14ac:dyDescent="0.3">
      <c r="A104" s="10"/>
      <c r="B104" s="216"/>
      <c r="C104" s="174">
        <v>1</v>
      </c>
      <c r="D104" s="395" t="s">
        <v>59</v>
      </c>
      <c r="E104" s="395"/>
      <c r="F104" s="10"/>
      <c r="G104" s="173"/>
      <c r="H104" s="140"/>
      <c r="I104" s="142">
        <f>ROUND((SUM(I85:I103))/1,2)</f>
        <v>0</v>
      </c>
      <c r="J104" s="10"/>
      <c r="K104" s="10"/>
      <c r="L104" s="10">
        <f>ROUND((SUM(L85:L103))/1,2)</f>
        <v>0</v>
      </c>
      <c r="M104" s="10">
        <f>ROUND((SUM(M85:M103))/1,2)</f>
        <v>0</v>
      </c>
      <c r="N104" s="10"/>
      <c r="O104" s="10"/>
      <c r="P104" s="10"/>
      <c r="Q104" s="10"/>
      <c r="R104" s="10"/>
      <c r="S104" s="10">
        <f>ROUND((SUM(S85:S103))/1,2)</f>
        <v>1.07</v>
      </c>
      <c r="T104" s="10"/>
      <c r="U104" s="10"/>
      <c r="V104" s="204">
        <f>ROUND((SUM(V85:V103))/1,2)</f>
        <v>0</v>
      </c>
      <c r="W104" s="222"/>
      <c r="X104" s="139"/>
      <c r="Y104" s="139"/>
      <c r="Z104" s="139"/>
    </row>
    <row r="105" spans="1:26" x14ac:dyDescent="0.3">
      <c r="A105" s="1"/>
      <c r="B105" s="212"/>
      <c r="C105" s="1"/>
      <c r="D105" s="1"/>
      <c r="E105" s="1"/>
      <c r="F105" s="1"/>
      <c r="G105" s="167"/>
      <c r="H105" s="133"/>
      <c r="I105" s="133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205"/>
      <c r="W105" s="53"/>
    </row>
    <row r="106" spans="1:26" x14ac:dyDescent="0.3">
      <c r="A106" s="10"/>
      <c r="B106" s="216"/>
      <c r="C106" s="174">
        <v>2</v>
      </c>
      <c r="D106" s="395" t="s">
        <v>60</v>
      </c>
      <c r="E106" s="395"/>
      <c r="F106" s="10"/>
      <c r="G106" s="173"/>
      <c r="H106" s="140"/>
      <c r="I106" s="14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201"/>
      <c r="W106" s="222"/>
      <c r="X106" s="139"/>
      <c r="Y106" s="139"/>
      <c r="Z106" s="139"/>
    </row>
    <row r="107" spans="1:26" ht="25.05" customHeight="1" x14ac:dyDescent="0.3">
      <c r="A107" s="184"/>
      <c r="B107" s="217">
        <v>19</v>
      </c>
      <c r="C107" s="185" t="s">
        <v>125</v>
      </c>
      <c r="D107" s="393" t="s">
        <v>126</v>
      </c>
      <c r="E107" s="393"/>
      <c r="F107" s="178" t="s">
        <v>86</v>
      </c>
      <c r="G107" s="180">
        <v>3.915</v>
      </c>
      <c r="H107" s="179"/>
      <c r="I107" s="179">
        <f>ROUND(G107*(H107),2)</f>
        <v>0</v>
      </c>
      <c r="J107" s="178">
        <f>ROUND(G107*(N107),2)</f>
        <v>628.71</v>
      </c>
      <c r="K107" s="183">
        <f>ROUND(G107*(O107),2)</f>
        <v>0</v>
      </c>
      <c r="L107" s="183"/>
      <c r="M107" s="183">
        <f>ROUND(G107*(H107),2)</f>
        <v>0</v>
      </c>
      <c r="N107" s="183">
        <v>160.59</v>
      </c>
      <c r="O107" s="183"/>
      <c r="P107" s="186"/>
      <c r="Q107" s="186"/>
      <c r="R107" s="186"/>
      <c r="S107" s="183">
        <f>ROUND(G107*(P107),3)</f>
        <v>0</v>
      </c>
      <c r="T107" s="183"/>
      <c r="U107" s="183"/>
      <c r="V107" s="202"/>
      <c r="W107" s="53"/>
      <c r="Z107">
        <v>0</v>
      </c>
    </row>
    <row r="108" spans="1:26" ht="25.05" customHeight="1" x14ac:dyDescent="0.3">
      <c r="A108" s="184"/>
      <c r="B108" s="218">
        <v>20</v>
      </c>
      <c r="C108" s="193" t="s">
        <v>127</v>
      </c>
      <c r="D108" s="394" t="s">
        <v>128</v>
      </c>
      <c r="E108" s="394"/>
      <c r="F108" s="187" t="s">
        <v>102</v>
      </c>
      <c r="G108" s="189">
        <v>212.976</v>
      </c>
      <c r="H108" s="188"/>
      <c r="I108" s="188">
        <f>ROUND(G108*(H108),2)</f>
        <v>0</v>
      </c>
      <c r="J108" s="187">
        <f>ROUND(G108*(N108),2)</f>
        <v>255.57</v>
      </c>
      <c r="K108" s="192">
        <f>ROUND(G108*(O108),2)</f>
        <v>0</v>
      </c>
      <c r="L108" s="192"/>
      <c r="M108" s="192">
        <f>ROUND(G108*(H108),2)</f>
        <v>0</v>
      </c>
      <c r="N108" s="192">
        <v>1.2</v>
      </c>
      <c r="O108" s="192"/>
      <c r="P108" s="194">
        <v>1.7999999999999999E-2</v>
      </c>
      <c r="Q108" s="194"/>
      <c r="R108" s="194">
        <v>1.7999999999999999E-2</v>
      </c>
      <c r="S108" s="192">
        <f>ROUND(G108*(P108),3)</f>
        <v>3.8340000000000001</v>
      </c>
      <c r="T108" s="192"/>
      <c r="U108" s="192"/>
      <c r="V108" s="203"/>
      <c r="W108" s="53"/>
      <c r="Z108">
        <v>0</v>
      </c>
    </row>
    <row r="109" spans="1:26" ht="25.05" customHeight="1" x14ac:dyDescent="0.3">
      <c r="A109" s="184"/>
      <c r="B109" s="217">
        <v>21</v>
      </c>
      <c r="C109" s="185" t="s">
        <v>129</v>
      </c>
      <c r="D109" s="393" t="s">
        <v>130</v>
      </c>
      <c r="E109" s="393"/>
      <c r="F109" s="178" t="s">
        <v>86</v>
      </c>
      <c r="G109" s="180">
        <v>6.5549999999999997</v>
      </c>
      <c r="H109" s="179"/>
      <c r="I109" s="179">
        <f>ROUND(G109*(H109),2)</f>
        <v>0</v>
      </c>
      <c r="J109" s="178">
        <f>ROUND(G109*(N109),2)</f>
        <v>144.34</v>
      </c>
      <c r="K109" s="183">
        <f>ROUND(G109*(O109),2)</f>
        <v>0</v>
      </c>
      <c r="L109" s="183"/>
      <c r="M109" s="183">
        <f>ROUND(G109*(H109),2)</f>
        <v>0</v>
      </c>
      <c r="N109" s="183">
        <v>22.02</v>
      </c>
      <c r="O109" s="183"/>
      <c r="P109" s="186">
        <v>4.5539999999999997E-2</v>
      </c>
      <c r="Q109" s="186"/>
      <c r="R109" s="186">
        <v>4.5539999999999997E-2</v>
      </c>
      <c r="S109" s="183">
        <f>ROUND(G109*(P109),3)</f>
        <v>0.29899999999999999</v>
      </c>
      <c r="T109" s="183"/>
      <c r="U109" s="183"/>
      <c r="V109" s="202"/>
      <c r="W109" s="53"/>
      <c r="Z109">
        <v>0</v>
      </c>
    </row>
    <row r="110" spans="1:26" ht="34.950000000000003" customHeight="1" x14ac:dyDescent="0.3">
      <c r="A110" s="184"/>
      <c r="B110" s="218">
        <v>22</v>
      </c>
      <c r="C110" s="193" t="s">
        <v>131</v>
      </c>
      <c r="D110" s="394" t="s">
        <v>132</v>
      </c>
      <c r="E110" s="394"/>
      <c r="F110" s="187" t="s">
        <v>86</v>
      </c>
      <c r="G110" s="189">
        <v>6.9009999999999998</v>
      </c>
      <c r="H110" s="188"/>
      <c r="I110" s="188">
        <f>ROUND(G110*(H110),2)</f>
        <v>0</v>
      </c>
      <c r="J110" s="187">
        <f>ROUND(G110*(N110),2)</f>
        <v>873.05</v>
      </c>
      <c r="K110" s="192">
        <f>ROUND(G110*(O110),2)</f>
        <v>0</v>
      </c>
      <c r="L110" s="192"/>
      <c r="M110" s="192">
        <f>ROUND(G110*(H110),2)</f>
        <v>0</v>
      </c>
      <c r="N110" s="192">
        <v>126.51</v>
      </c>
      <c r="O110" s="192"/>
      <c r="P110" s="194">
        <v>2.2042000000000002</v>
      </c>
      <c r="Q110" s="194"/>
      <c r="R110" s="194">
        <v>2.2042000000000002</v>
      </c>
      <c r="S110" s="192">
        <f>ROUND(G110*(P110),3)</f>
        <v>15.211</v>
      </c>
      <c r="T110" s="192"/>
      <c r="U110" s="192"/>
      <c r="V110" s="203"/>
      <c r="W110" s="53"/>
      <c r="Z110">
        <v>0</v>
      </c>
    </row>
    <row r="111" spans="1:26" ht="25.05" customHeight="1" x14ac:dyDescent="0.3">
      <c r="A111" s="184"/>
      <c r="B111" s="217">
        <v>23</v>
      </c>
      <c r="C111" s="185" t="s">
        <v>133</v>
      </c>
      <c r="D111" s="393" t="s">
        <v>134</v>
      </c>
      <c r="E111" s="393"/>
      <c r="F111" s="178" t="s">
        <v>135</v>
      </c>
      <c r="G111" s="180">
        <v>0.54600000000000004</v>
      </c>
      <c r="H111" s="179"/>
      <c r="I111" s="179">
        <f>ROUND(G111*(H111),2)</f>
        <v>0</v>
      </c>
      <c r="J111" s="178">
        <f>ROUND(G111*(N111),2)</f>
        <v>408.88</v>
      </c>
      <c r="K111" s="183">
        <f>ROUND(G111*(O111),2)</f>
        <v>0</v>
      </c>
      <c r="L111" s="183"/>
      <c r="M111" s="183">
        <f>ROUND(G111*(H111),2)</f>
        <v>0</v>
      </c>
      <c r="N111" s="183">
        <v>748.86</v>
      </c>
      <c r="O111" s="183"/>
      <c r="P111" s="186">
        <v>1.002</v>
      </c>
      <c r="Q111" s="186"/>
      <c r="R111" s="186">
        <v>1.002</v>
      </c>
      <c r="S111" s="183">
        <f>ROUND(G111*(P111),3)</f>
        <v>0.54700000000000004</v>
      </c>
      <c r="T111" s="183"/>
      <c r="U111" s="183"/>
      <c r="V111" s="202"/>
      <c r="W111" s="53"/>
      <c r="Z111">
        <v>0</v>
      </c>
    </row>
    <row r="112" spans="1:26" x14ac:dyDescent="0.3">
      <c r="A112" s="10"/>
      <c r="B112" s="216"/>
      <c r="C112" s="174">
        <v>2</v>
      </c>
      <c r="D112" s="395" t="s">
        <v>60</v>
      </c>
      <c r="E112" s="395"/>
      <c r="F112" s="10"/>
      <c r="G112" s="173"/>
      <c r="H112" s="140"/>
      <c r="I112" s="142">
        <f>ROUND((SUM(I106:I111))/1,2)</f>
        <v>0</v>
      </c>
      <c r="J112" s="10"/>
      <c r="K112" s="10"/>
      <c r="L112" s="10">
        <f>ROUND((SUM(L106:L111))/1,2)</f>
        <v>0</v>
      </c>
      <c r="M112" s="10">
        <f>ROUND((SUM(M106:M111))/1,2)</f>
        <v>0</v>
      </c>
      <c r="N112" s="10"/>
      <c r="O112" s="10"/>
      <c r="P112" s="10"/>
      <c r="Q112" s="10"/>
      <c r="R112" s="10"/>
      <c r="S112" s="10">
        <f>ROUND((SUM(S106:S111))/1,2)</f>
        <v>19.89</v>
      </c>
      <c r="T112" s="10"/>
      <c r="U112" s="10"/>
      <c r="V112" s="204">
        <f>ROUND((SUM(V106:V111))/1,2)</f>
        <v>0</v>
      </c>
      <c r="W112" s="222"/>
      <c r="X112" s="139"/>
      <c r="Y112" s="139"/>
      <c r="Z112" s="139"/>
    </row>
    <row r="113" spans="1:26" x14ac:dyDescent="0.3">
      <c r="A113" s="1"/>
      <c r="B113" s="212"/>
      <c r="C113" s="1"/>
      <c r="D113" s="1"/>
      <c r="E113" s="1"/>
      <c r="F113" s="1"/>
      <c r="G113" s="167"/>
      <c r="H113" s="133"/>
      <c r="I113" s="133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205"/>
      <c r="W113" s="53"/>
    </row>
    <row r="114" spans="1:26" x14ac:dyDescent="0.3">
      <c r="A114" s="10"/>
      <c r="B114" s="216"/>
      <c r="C114" s="174">
        <v>3</v>
      </c>
      <c r="D114" s="395" t="s">
        <v>61</v>
      </c>
      <c r="E114" s="395"/>
      <c r="F114" s="10"/>
      <c r="G114" s="173"/>
      <c r="H114" s="140"/>
      <c r="I114" s="14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201"/>
      <c r="W114" s="222"/>
      <c r="X114" s="139"/>
      <c r="Y114" s="139"/>
      <c r="Z114" s="139"/>
    </row>
    <row r="115" spans="1:26" ht="25.05" customHeight="1" x14ac:dyDescent="0.3">
      <c r="A115" s="184"/>
      <c r="B115" s="217">
        <v>24</v>
      </c>
      <c r="C115" s="185" t="s">
        <v>136</v>
      </c>
      <c r="D115" s="393" t="s">
        <v>137</v>
      </c>
      <c r="E115" s="393"/>
      <c r="F115" s="178" t="s">
        <v>102</v>
      </c>
      <c r="G115" s="180">
        <v>69</v>
      </c>
      <c r="H115" s="179"/>
      <c r="I115" s="179">
        <f>ROUND(G115*(H115),2)</f>
        <v>0</v>
      </c>
      <c r="J115" s="178">
        <f>ROUND(G115*(N115),2)</f>
        <v>360.87</v>
      </c>
      <c r="K115" s="183">
        <f>ROUND(G115*(O115),2)</f>
        <v>0</v>
      </c>
      <c r="L115" s="183"/>
      <c r="M115" s="183">
        <f>ROUND(G115*(H115),2)</f>
        <v>0</v>
      </c>
      <c r="N115" s="183">
        <v>5.23</v>
      </c>
      <c r="O115" s="183"/>
      <c r="P115" s="186">
        <v>6.3400000000000001E-3</v>
      </c>
      <c r="Q115" s="186"/>
      <c r="R115" s="186">
        <v>6.3400000000000001E-3</v>
      </c>
      <c r="S115" s="183">
        <f>ROUND(G115*(P115),3)</f>
        <v>0.437</v>
      </c>
      <c r="T115" s="183"/>
      <c r="U115" s="183"/>
      <c r="V115" s="202"/>
      <c r="W115" s="53"/>
      <c r="Z115">
        <v>0</v>
      </c>
    </row>
    <row r="116" spans="1:26" x14ac:dyDescent="0.3">
      <c r="A116" s="175"/>
      <c r="B116" s="219"/>
      <c r="C116" s="195"/>
      <c r="D116" s="396" t="s">
        <v>138</v>
      </c>
      <c r="E116" s="397"/>
      <c r="F116" s="175"/>
      <c r="G116" s="177">
        <v>69</v>
      </c>
      <c r="H116" s="176"/>
      <c r="I116" s="176"/>
      <c r="J116" s="175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205"/>
      <c r="W116" s="53"/>
    </row>
    <row r="117" spans="1:26" ht="25.05" customHeight="1" x14ac:dyDescent="0.3">
      <c r="A117" s="184"/>
      <c r="B117" s="218">
        <v>25</v>
      </c>
      <c r="C117" s="193" t="s">
        <v>139</v>
      </c>
      <c r="D117" s="394" t="s">
        <v>140</v>
      </c>
      <c r="E117" s="394"/>
      <c r="F117" s="187" t="s">
        <v>99</v>
      </c>
      <c r="G117" s="189">
        <v>129</v>
      </c>
      <c r="H117" s="188"/>
      <c r="I117" s="188">
        <f>ROUND(G117*(H117),2)</f>
        <v>0</v>
      </c>
      <c r="J117" s="187">
        <f>ROUND(G117*(N117),2)</f>
        <v>603.72</v>
      </c>
      <c r="K117" s="192">
        <f>ROUND(G117*(O117),2)</f>
        <v>0</v>
      </c>
      <c r="L117" s="192"/>
      <c r="M117" s="192">
        <f>ROUND(G117*(H117),2)</f>
        <v>0</v>
      </c>
      <c r="N117" s="192">
        <v>4.68</v>
      </c>
      <c r="O117" s="192"/>
      <c r="P117" s="194">
        <v>3.7699999999999999E-3</v>
      </c>
      <c r="Q117" s="194"/>
      <c r="R117" s="194">
        <v>3.7699999999999999E-3</v>
      </c>
      <c r="S117" s="192">
        <f>ROUND(G117*(P117),3)</f>
        <v>0.48599999999999999</v>
      </c>
      <c r="T117" s="192"/>
      <c r="U117" s="192"/>
      <c r="V117" s="203"/>
      <c r="W117" s="53"/>
      <c r="Z117">
        <v>0</v>
      </c>
    </row>
    <row r="118" spans="1:26" x14ac:dyDescent="0.3">
      <c r="A118" s="10"/>
      <c r="B118" s="216"/>
      <c r="C118" s="174">
        <v>3</v>
      </c>
      <c r="D118" s="395" t="s">
        <v>61</v>
      </c>
      <c r="E118" s="395"/>
      <c r="F118" s="10"/>
      <c r="G118" s="173"/>
      <c r="H118" s="140"/>
      <c r="I118" s="142">
        <f>ROUND((SUM(I114:I117))/1,2)</f>
        <v>0</v>
      </c>
      <c r="J118" s="10"/>
      <c r="K118" s="10"/>
      <c r="L118" s="10">
        <f>ROUND((SUM(L114:L117))/1,2)</f>
        <v>0</v>
      </c>
      <c r="M118" s="10">
        <f>ROUND((SUM(M114:M117))/1,2)</f>
        <v>0</v>
      </c>
      <c r="N118" s="10"/>
      <c r="O118" s="10"/>
      <c r="P118" s="10"/>
      <c r="Q118" s="10"/>
      <c r="R118" s="10"/>
      <c r="S118" s="10">
        <f>ROUND((SUM(S114:S117))/1,2)</f>
        <v>0.92</v>
      </c>
      <c r="T118" s="10"/>
      <c r="U118" s="10"/>
      <c r="V118" s="204">
        <f>ROUND((SUM(V114:V117))/1,2)</f>
        <v>0</v>
      </c>
      <c r="W118" s="222"/>
      <c r="X118" s="139"/>
      <c r="Y118" s="139"/>
      <c r="Z118" s="139"/>
    </row>
    <row r="119" spans="1:26" x14ac:dyDescent="0.3">
      <c r="A119" s="1"/>
      <c r="B119" s="212"/>
      <c r="C119" s="1"/>
      <c r="D119" s="1"/>
      <c r="E119" s="1"/>
      <c r="F119" s="1"/>
      <c r="G119" s="167"/>
      <c r="H119" s="133"/>
      <c r="I119" s="133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205"/>
      <c r="W119" s="53"/>
    </row>
    <row r="120" spans="1:26" x14ac:dyDescent="0.3">
      <c r="A120" s="10"/>
      <c r="B120" s="216"/>
      <c r="C120" s="174">
        <v>5</v>
      </c>
      <c r="D120" s="395" t="s">
        <v>62</v>
      </c>
      <c r="E120" s="395"/>
      <c r="F120" s="10"/>
      <c r="G120" s="173"/>
      <c r="H120" s="140"/>
      <c r="I120" s="14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201"/>
      <c r="W120" s="222"/>
      <c r="X120" s="139"/>
      <c r="Y120" s="139"/>
      <c r="Z120" s="139"/>
    </row>
    <row r="121" spans="1:26" ht="25.05" customHeight="1" x14ac:dyDescent="0.3">
      <c r="A121" s="184"/>
      <c r="B121" s="217">
        <v>26</v>
      </c>
      <c r="C121" s="185" t="s">
        <v>141</v>
      </c>
      <c r="D121" s="393" t="s">
        <v>142</v>
      </c>
      <c r="E121" s="393"/>
      <c r="F121" s="178" t="s">
        <v>115</v>
      </c>
      <c r="G121" s="180">
        <v>560.4</v>
      </c>
      <c r="H121" s="179"/>
      <c r="I121" s="179">
        <f t="shared" ref="I121:I128" si="5">ROUND(G121*(H121),2)</f>
        <v>0</v>
      </c>
      <c r="J121" s="178">
        <f t="shared" ref="J121:J128" si="6">ROUND(G121*(N121),2)</f>
        <v>2645.09</v>
      </c>
      <c r="K121" s="183">
        <f t="shared" ref="K121:K128" si="7">ROUND(G121*(O121),2)</f>
        <v>0</v>
      </c>
      <c r="L121" s="183"/>
      <c r="M121" s="183">
        <f t="shared" ref="M121:M128" si="8">ROUND(G121*(H121),2)</f>
        <v>0</v>
      </c>
      <c r="N121" s="183">
        <v>4.72</v>
      </c>
      <c r="O121" s="183"/>
      <c r="P121" s="186">
        <v>0.25094</v>
      </c>
      <c r="Q121" s="186"/>
      <c r="R121" s="186">
        <v>0.25094</v>
      </c>
      <c r="S121" s="183">
        <f t="shared" ref="S121:S128" si="9">ROUND(G121*(P121),3)</f>
        <v>140.62700000000001</v>
      </c>
      <c r="T121" s="183"/>
      <c r="U121" s="183"/>
      <c r="V121" s="202"/>
      <c r="W121" s="53"/>
      <c r="Z121">
        <v>0</v>
      </c>
    </row>
    <row r="122" spans="1:26" ht="25.05" customHeight="1" x14ac:dyDescent="0.3">
      <c r="A122" s="184"/>
      <c r="B122" s="217">
        <v>27</v>
      </c>
      <c r="C122" s="185" t="s">
        <v>143</v>
      </c>
      <c r="D122" s="393" t="s">
        <v>144</v>
      </c>
      <c r="E122" s="393"/>
      <c r="F122" s="178" t="s">
        <v>115</v>
      </c>
      <c r="G122" s="180">
        <v>32.5</v>
      </c>
      <c r="H122" s="179"/>
      <c r="I122" s="179">
        <f t="shared" si="5"/>
        <v>0</v>
      </c>
      <c r="J122" s="178">
        <f t="shared" si="6"/>
        <v>210.28</v>
      </c>
      <c r="K122" s="183">
        <f t="shared" si="7"/>
        <v>0</v>
      </c>
      <c r="L122" s="183"/>
      <c r="M122" s="183">
        <f t="shared" si="8"/>
        <v>0</v>
      </c>
      <c r="N122" s="183">
        <v>6.47</v>
      </c>
      <c r="O122" s="183"/>
      <c r="P122" s="186">
        <v>0.36834</v>
      </c>
      <c r="Q122" s="186"/>
      <c r="R122" s="186">
        <v>0.36834</v>
      </c>
      <c r="S122" s="183">
        <f t="shared" si="9"/>
        <v>11.971</v>
      </c>
      <c r="T122" s="183"/>
      <c r="U122" s="183"/>
      <c r="V122" s="202"/>
      <c r="W122" s="53"/>
      <c r="Z122">
        <v>0</v>
      </c>
    </row>
    <row r="123" spans="1:26" ht="25.05" customHeight="1" x14ac:dyDescent="0.3">
      <c r="A123" s="184"/>
      <c r="B123" s="217">
        <v>28</v>
      </c>
      <c r="C123" s="185" t="s">
        <v>145</v>
      </c>
      <c r="D123" s="393" t="s">
        <v>146</v>
      </c>
      <c r="E123" s="393"/>
      <c r="F123" s="178" t="s">
        <v>115</v>
      </c>
      <c r="G123" s="180">
        <v>560.4</v>
      </c>
      <c r="H123" s="179"/>
      <c r="I123" s="179">
        <f t="shared" si="5"/>
        <v>0</v>
      </c>
      <c r="J123" s="178">
        <f t="shared" si="6"/>
        <v>2533.0100000000002</v>
      </c>
      <c r="K123" s="183">
        <f t="shared" si="7"/>
        <v>0</v>
      </c>
      <c r="L123" s="183"/>
      <c r="M123" s="183">
        <f t="shared" si="8"/>
        <v>0</v>
      </c>
      <c r="N123" s="183">
        <v>4.5199999999999996</v>
      </c>
      <c r="O123" s="183"/>
      <c r="P123" s="186">
        <v>0.27994000000000002</v>
      </c>
      <c r="Q123" s="186"/>
      <c r="R123" s="186">
        <v>0.27994000000000002</v>
      </c>
      <c r="S123" s="183">
        <f t="shared" si="9"/>
        <v>156.87799999999999</v>
      </c>
      <c r="T123" s="183"/>
      <c r="U123" s="183"/>
      <c r="V123" s="202"/>
      <c r="W123" s="53"/>
      <c r="Z123">
        <v>0</v>
      </c>
    </row>
    <row r="124" spans="1:26" ht="25.05" customHeight="1" x14ac:dyDescent="0.3">
      <c r="A124" s="184"/>
      <c r="B124" s="217">
        <v>29</v>
      </c>
      <c r="C124" s="185" t="s">
        <v>147</v>
      </c>
      <c r="D124" s="393" t="s">
        <v>148</v>
      </c>
      <c r="E124" s="393"/>
      <c r="F124" s="178" t="s">
        <v>115</v>
      </c>
      <c r="G124" s="180">
        <v>32.5</v>
      </c>
      <c r="H124" s="179"/>
      <c r="I124" s="179">
        <f t="shared" si="5"/>
        <v>0</v>
      </c>
      <c r="J124" s="178">
        <f t="shared" si="6"/>
        <v>189.48</v>
      </c>
      <c r="K124" s="183">
        <f t="shared" si="7"/>
        <v>0</v>
      </c>
      <c r="L124" s="183"/>
      <c r="M124" s="183">
        <f t="shared" si="8"/>
        <v>0</v>
      </c>
      <c r="N124" s="183">
        <v>5.83</v>
      </c>
      <c r="O124" s="183"/>
      <c r="P124" s="186">
        <v>0.37080000000000002</v>
      </c>
      <c r="Q124" s="186"/>
      <c r="R124" s="186">
        <v>0.37080000000000002</v>
      </c>
      <c r="S124" s="183">
        <f t="shared" si="9"/>
        <v>12.051</v>
      </c>
      <c r="T124" s="183"/>
      <c r="U124" s="183"/>
      <c r="V124" s="202"/>
      <c r="W124" s="53"/>
      <c r="Z124">
        <v>0</v>
      </c>
    </row>
    <row r="125" spans="1:26" ht="25.05" customHeight="1" x14ac:dyDescent="0.3">
      <c r="A125" s="184"/>
      <c r="B125" s="217">
        <v>30</v>
      </c>
      <c r="C125" s="185" t="s">
        <v>149</v>
      </c>
      <c r="D125" s="393" t="s">
        <v>150</v>
      </c>
      <c r="E125" s="393"/>
      <c r="F125" s="178" t="s">
        <v>115</v>
      </c>
      <c r="G125" s="180">
        <v>560.4</v>
      </c>
      <c r="H125" s="179"/>
      <c r="I125" s="179">
        <f t="shared" si="5"/>
        <v>0</v>
      </c>
      <c r="J125" s="178">
        <f t="shared" si="6"/>
        <v>7985.7</v>
      </c>
      <c r="K125" s="183">
        <f t="shared" si="7"/>
        <v>0</v>
      </c>
      <c r="L125" s="183"/>
      <c r="M125" s="183">
        <f t="shared" si="8"/>
        <v>0</v>
      </c>
      <c r="N125" s="183">
        <v>14.25</v>
      </c>
      <c r="O125" s="183"/>
      <c r="P125" s="186">
        <v>0.112</v>
      </c>
      <c r="Q125" s="186"/>
      <c r="R125" s="186">
        <v>0.112</v>
      </c>
      <c r="S125" s="183">
        <f t="shared" si="9"/>
        <v>62.765000000000001</v>
      </c>
      <c r="T125" s="183"/>
      <c r="U125" s="183"/>
      <c r="V125" s="202"/>
      <c r="W125" s="53"/>
      <c r="Z125">
        <v>0</v>
      </c>
    </row>
    <row r="126" spans="1:26" ht="25.05" customHeight="1" x14ac:dyDescent="0.3">
      <c r="A126" s="184"/>
      <c r="B126" s="218">
        <v>31</v>
      </c>
      <c r="C126" s="193" t="s">
        <v>151</v>
      </c>
      <c r="D126" s="394" t="s">
        <v>152</v>
      </c>
      <c r="E126" s="394"/>
      <c r="F126" s="187" t="s">
        <v>115</v>
      </c>
      <c r="G126" s="189">
        <v>566.00400000000002</v>
      </c>
      <c r="H126" s="188"/>
      <c r="I126" s="188">
        <f t="shared" si="5"/>
        <v>0</v>
      </c>
      <c r="J126" s="187">
        <f t="shared" si="6"/>
        <v>8829.66</v>
      </c>
      <c r="K126" s="192">
        <f t="shared" si="7"/>
        <v>0</v>
      </c>
      <c r="L126" s="192"/>
      <c r="M126" s="192">
        <f t="shared" si="8"/>
        <v>0</v>
      </c>
      <c r="N126" s="192">
        <v>15.6</v>
      </c>
      <c r="O126" s="192"/>
      <c r="P126" s="194">
        <v>0.13800000000000001</v>
      </c>
      <c r="Q126" s="194"/>
      <c r="R126" s="194">
        <v>0.13800000000000001</v>
      </c>
      <c r="S126" s="192">
        <f t="shared" si="9"/>
        <v>78.108999999999995</v>
      </c>
      <c r="T126" s="192"/>
      <c r="U126" s="192"/>
      <c r="V126" s="203"/>
      <c r="W126" s="53"/>
      <c r="Z126">
        <v>0</v>
      </c>
    </row>
    <row r="127" spans="1:26" ht="25.05" customHeight="1" x14ac:dyDescent="0.3">
      <c r="A127" s="184"/>
      <c r="B127" s="217">
        <v>32</v>
      </c>
      <c r="C127" s="185" t="s">
        <v>153</v>
      </c>
      <c r="D127" s="393" t="s">
        <v>154</v>
      </c>
      <c r="E127" s="393"/>
      <c r="F127" s="178" t="s">
        <v>115</v>
      </c>
      <c r="G127" s="180">
        <v>32.5</v>
      </c>
      <c r="H127" s="179"/>
      <c r="I127" s="179">
        <f t="shared" si="5"/>
        <v>0</v>
      </c>
      <c r="J127" s="178">
        <f t="shared" si="6"/>
        <v>504.4</v>
      </c>
      <c r="K127" s="183">
        <f t="shared" si="7"/>
        <v>0</v>
      </c>
      <c r="L127" s="183"/>
      <c r="M127" s="183">
        <f t="shared" si="8"/>
        <v>0</v>
      </c>
      <c r="N127" s="183">
        <v>15.52</v>
      </c>
      <c r="O127" s="183"/>
      <c r="P127" s="186">
        <v>0.112</v>
      </c>
      <c r="Q127" s="186"/>
      <c r="R127" s="186">
        <v>0.112</v>
      </c>
      <c r="S127" s="183">
        <f t="shared" si="9"/>
        <v>3.64</v>
      </c>
      <c r="T127" s="183"/>
      <c r="U127" s="183"/>
      <c r="V127" s="202"/>
      <c r="W127" s="53"/>
      <c r="Z127">
        <v>0</v>
      </c>
    </row>
    <row r="128" spans="1:26" ht="25.05" customHeight="1" x14ac:dyDescent="0.3">
      <c r="A128" s="184"/>
      <c r="B128" s="218">
        <v>33</v>
      </c>
      <c r="C128" s="193" t="s">
        <v>155</v>
      </c>
      <c r="D128" s="394" t="s">
        <v>156</v>
      </c>
      <c r="E128" s="394"/>
      <c r="F128" s="187" t="s">
        <v>115</v>
      </c>
      <c r="G128" s="189">
        <v>32.825000000000003</v>
      </c>
      <c r="H128" s="188"/>
      <c r="I128" s="188">
        <f t="shared" si="5"/>
        <v>0</v>
      </c>
      <c r="J128" s="187">
        <f t="shared" si="6"/>
        <v>495.66</v>
      </c>
      <c r="K128" s="192">
        <f t="shared" si="7"/>
        <v>0</v>
      </c>
      <c r="L128" s="192"/>
      <c r="M128" s="192">
        <f t="shared" si="8"/>
        <v>0</v>
      </c>
      <c r="N128" s="192">
        <v>15.1</v>
      </c>
      <c r="O128" s="192"/>
      <c r="P128" s="194">
        <v>0.184</v>
      </c>
      <c r="Q128" s="194"/>
      <c r="R128" s="194">
        <v>0.184</v>
      </c>
      <c r="S128" s="192">
        <f t="shared" si="9"/>
        <v>6.04</v>
      </c>
      <c r="T128" s="192"/>
      <c r="U128" s="192"/>
      <c r="V128" s="203"/>
      <c r="W128" s="53"/>
      <c r="Z128">
        <v>0</v>
      </c>
    </row>
    <row r="129" spans="1:26" x14ac:dyDescent="0.3">
      <c r="A129" s="10"/>
      <c r="B129" s="216"/>
      <c r="C129" s="174">
        <v>5</v>
      </c>
      <c r="D129" s="395" t="s">
        <v>62</v>
      </c>
      <c r="E129" s="395"/>
      <c r="F129" s="10"/>
      <c r="G129" s="173"/>
      <c r="H129" s="140"/>
      <c r="I129" s="142">
        <f>ROUND((SUM(I120:I128))/1,2)</f>
        <v>0</v>
      </c>
      <c r="J129" s="10"/>
      <c r="K129" s="10"/>
      <c r="L129" s="10">
        <f>ROUND((SUM(L120:L128))/1,2)</f>
        <v>0</v>
      </c>
      <c r="M129" s="10">
        <f>ROUND((SUM(M120:M128))/1,2)</f>
        <v>0</v>
      </c>
      <c r="N129" s="10"/>
      <c r="O129" s="10"/>
      <c r="P129" s="10"/>
      <c r="Q129" s="10"/>
      <c r="R129" s="10"/>
      <c r="S129" s="10">
        <f>ROUND((SUM(S120:S128))/1,2)</f>
        <v>472.08</v>
      </c>
      <c r="T129" s="10"/>
      <c r="U129" s="10"/>
      <c r="V129" s="204">
        <f>ROUND((SUM(V120:V128))/1,2)</f>
        <v>0</v>
      </c>
      <c r="W129" s="222"/>
      <c r="X129" s="139"/>
      <c r="Y129" s="139"/>
      <c r="Z129" s="139"/>
    </row>
    <row r="130" spans="1:26" x14ac:dyDescent="0.3">
      <c r="A130" s="1"/>
      <c r="B130" s="212"/>
      <c r="C130" s="1"/>
      <c r="D130" s="1"/>
      <c r="E130" s="1"/>
      <c r="F130" s="1"/>
      <c r="G130" s="167"/>
      <c r="H130" s="133"/>
      <c r="I130" s="133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205"/>
      <c r="W130" s="53"/>
    </row>
    <row r="131" spans="1:26" x14ac:dyDescent="0.3">
      <c r="A131" s="10"/>
      <c r="B131" s="216"/>
      <c r="C131" s="174">
        <v>8</v>
      </c>
      <c r="D131" s="395" t="s">
        <v>63</v>
      </c>
      <c r="E131" s="395"/>
      <c r="F131" s="10"/>
      <c r="G131" s="173"/>
      <c r="H131" s="140"/>
      <c r="I131" s="14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201"/>
      <c r="W131" s="222"/>
      <c r="X131" s="139"/>
      <c r="Y131" s="139"/>
      <c r="Z131" s="139"/>
    </row>
    <row r="132" spans="1:26" ht="25.05" customHeight="1" x14ac:dyDescent="0.3">
      <c r="A132" s="184"/>
      <c r="B132" s="217">
        <v>34</v>
      </c>
      <c r="C132" s="185" t="s">
        <v>157</v>
      </c>
      <c r="D132" s="393" t="s">
        <v>158</v>
      </c>
      <c r="E132" s="393"/>
      <c r="F132" s="178" t="s">
        <v>102</v>
      </c>
      <c r="G132" s="180">
        <v>6</v>
      </c>
      <c r="H132" s="179"/>
      <c r="I132" s="179">
        <f>ROUND(G132*(H132),2)</f>
        <v>0</v>
      </c>
      <c r="J132" s="178">
        <f>ROUND(G132*(N132),2)</f>
        <v>43.8</v>
      </c>
      <c r="K132" s="183">
        <f>ROUND(G132*(O132),2)</f>
        <v>0</v>
      </c>
      <c r="L132" s="183"/>
      <c r="M132" s="183">
        <f>ROUND(G132*(H132),2)</f>
        <v>0</v>
      </c>
      <c r="N132" s="183">
        <v>7.3</v>
      </c>
      <c r="O132" s="183"/>
      <c r="P132" s="186">
        <v>2.0000000000000002E-5</v>
      </c>
      <c r="Q132" s="186"/>
      <c r="R132" s="186">
        <v>2.0000000000000002E-5</v>
      </c>
      <c r="S132" s="183">
        <f>ROUND(G132*(P132),3)</f>
        <v>0</v>
      </c>
      <c r="T132" s="183"/>
      <c r="U132" s="183"/>
      <c r="V132" s="202"/>
      <c r="W132" s="53"/>
      <c r="Z132">
        <v>0</v>
      </c>
    </row>
    <row r="133" spans="1:26" ht="25.05" customHeight="1" x14ac:dyDescent="0.3">
      <c r="A133" s="184"/>
      <c r="B133" s="218">
        <v>35</v>
      </c>
      <c r="C133" s="193" t="s">
        <v>159</v>
      </c>
      <c r="D133" s="394" t="s">
        <v>160</v>
      </c>
      <c r="E133" s="394"/>
      <c r="F133" s="187" t="s">
        <v>102</v>
      </c>
      <c r="G133" s="189">
        <v>6</v>
      </c>
      <c r="H133" s="188"/>
      <c r="I133" s="188">
        <f>ROUND(G133*(H133),2)</f>
        <v>0</v>
      </c>
      <c r="J133" s="187">
        <f>ROUND(G133*(N133),2)</f>
        <v>1470.42</v>
      </c>
      <c r="K133" s="192">
        <f>ROUND(G133*(O133),2)</f>
        <v>0</v>
      </c>
      <c r="L133" s="192"/>
      <c r="M133" s="192">
        <f>ROUND(G133*(H133),2)</f>
        <v>0</v>
      </c>
      <c r="N133" s="192">
        <v>245.07</v>
      </c>
      <c r="O133" s="192"/>
      <c r="P133" s="194">
        <v>7.9380000000000006E-2</v>
      </c>
      <c r="Q133" s="194"/>
      <c r="R133" s="194">
        <v>7.9380000000000006E-2</v>
      </c>
      <c r="S133" s="192">
        <f>ROUND(G133*(P133),3)</f>
        <v>0.47599999999999998</v>
      </c>
      <c r="T133" s="192"/>
      <c r="U133" s="192"/>
      <c r="V133" s="203"/>
      <c r="W133" s="53"/>
      <c r="Z133">
        <v>0</v>
      </c>
    </row>
    <row r="134" spans="1:26" ht="25.05" customHeight="1" x14ac:dyDescent="0.3">
      <c r="A134" s="184"/>
      <c r="B134" s="217">
        <v>36</v>
      </c>
      <c r="C134" s="185" t="s">
        <v>161</v>
      </c>
      <c r="D134" s="393" t="s">
        <v>162</v>
      </c>
      <c r="E134" s="393"/>
      <c r="F134" s="178" t="s">
        <v>102</v>
      </c>
      <c r="G134" s="180">
        <v>6</v>
      </c>
      <c r="H134" s="179"/>
      <c r="I134" s="179">
        <f>ROUND(G134*(H134),2)</f>
        <v>0</v>
      </c>
      <c r="J134" s="178">
        <f>ROUND(G134*(N134),2)</f>
        <v>27.72</v>
      </c>
      <c r="K134" s="183">
        <f>ROUND(G134*(O134),2)</f>
        <v>0</v>
      </c>
      <c r="L134" s="183"/>
      <c r="M134" s="183">
        <f>ROUND(G134*(H134),2)</f>
        <v>0</v>
      </c>
      <c r="N134" s="183">
        <v>4.62</v>
      </c>
      <c r="O134" s="183"/>
      <c r="P134" s="186">
        <v>2.0000000000000002E-5</v>
      </c>
      <c r="Q134" s="186"/>
      <c r="R134" s="186">
        <v>2.0000000000000002E-5</v>
      </c>
      <c r="S134" s="183">
        <f>ROUND(G134*(P134),3)</f>
        <v>0</v>
      </c>
      <c r="T134" s="183"/>
      <c r="U134" s="183"/>
      <c r="V134" s="202"/>
      <c r="W134" s="53"/>
      <c r="Z134">
        <v>0</v>
      </c>
    </row>
    <row r="135" spans="1:26" ht="25.05" customHeight="1" x14ac:dyDescent="0.3">
      <c r="A135" s="184"/>
      <c r="B135" s="218">
        <v>37</v>
      </c>
      <c r="C135" s="193" t="s">
        <v>163</v>
      </c>
      <c r="D135" s="394" t="s">
        <v>164</v>
      </c>
      <c r="E135" s="394"/>
      <c r="F135" s="187" t="s">
        <v>102</v>
      </c>
      <c r="G135" s="189">
        <v>6</v>
      </c>
      <c r="H135" s="188"/>
      <c r="I135" s="188">
        <f>ROUND(G135*(H135),2)</f>
        <v>0</v>
      </c>
      <c r="J135" s="187">
        <f>ROUND(G135*(N135),2)</f>
        <v>680.76</v>
      </c>
      <c r="K135" s="192">
        <f>ROUND(G135*(O135),2)</f>
        <v>0</v>
      </c>
      <c r="L135" s="192"/>
      <c r="M135" s="192">
        <f>ROUND(G135*(H135),2)</f>
        <v>0</v>
      </c>
      <c r="N135" s="192">
        <v>113.46</v>
      </c>
      <c r="O135" s="192"/>
      <c r="P135" s="194">
        <v>3.6749999999999998E-2</v>
      </c>
      <c r="Q135" s="194"/>
      <c r="R135" s="194">
        <v>3.6749999999999998E-2</v>
      </c>
      <c r="S135" s="192">
        <f>ROUND(G135*(P135),3)</f>
        <v>0.221</v>
      </c>
      <c r="T135" s="192"/>
      <c r="U135" s="192"/>
      <c r="V135" s="203"/>
      <c r="W135" s="53"/>
      <c r="Z135">
        <v>0</v>
      </c>
    </row>
    <row r="136" spans="1:26" x14ac:dyDescent="0.3">
      <c r="A136" s="10"/>
      <c r="B136" s="216"/>
      <c r="C136" s="174">
        <v>8</v>
      </c>
      <c r="D136" s="395" t="s">
        <v>63</v>
      </c>
      <c r="E136" s="395"/>
      <c r="F136" s="10"/>
      <c r="G136" s="173"/>
      <c r="H136" s="140"/>
      <c r="I136" s="142">
        <f>ROUND((SUM(I131:I135))/1,2)</f>
        <v>0</v>
      </c>
      <c r="J136" s="10"/>
      <c r="K136" s="10"/>
      <c r="L136" s="10">
        <f>ROUND((SUM(L131:L135))/1,2)</f>
        <v>0</v>
      </c>
      <c r="M136" s="10">
        <f>ROUND((SUM(M131:M135))/1,2)</f>
        <v>0</v>
      </c>
      <c r="N136" s="10"/>
      <c r="O136" s="10"/>
      <c r="P136" s="10"/>
      <c r="Q136" s="10"/>
      <c r="R136" s="10"/>
      <c r="S136" s="10">
        <f>ROUND((SUM(S131:S135))/1,2)</f>
        <v>0.7</v>
      </c>
      <c r="T136" s="10"/>
      <c r="U136" s="10"/>
      <c r="V136" s="204">
        <f>ROUND((SUM(V131:V135))/1,2)</f>
        <v>0</v>
      </c>
      <c r="W136" s="222"/>
      <c r="X136" s="139"/>
      <c r="Y136" s="139"/>
      <c r="Z136" s="139"/>
    </row>
    <row r="137" spans="1:26" x14ac:dyDescent="0.3">
      <c r="A137" s="1"/>
      <c r="B137" s="212"/>
      <c r="C137" s="1"/>
      <c r="D137" s="1"/>
      <c r="E137" s="1"/>
      <c r="F137" s="1"/>
      <c r="G137" s="167"/>
      <c r="H137" s="133"/>
      <c r="I137" s="133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205"/>
      <c r="W137" s="53"/>
    </row>
    <row r="138" spans="1:26" x14ac:dyDescent="0.3">
      <c r="A138" s="10"/>
      <c r="B138" s="216"/>
      <c r="C138" s="174">
        <v>9</v>
      </c>
      <c r="D138" s="395" t="s">
        <v>64</v>
      </c>
      <c r="E138" s="395"/>
      <c r="F138" s="10"/>
      <c r="G138" s="173"/>
      <c r="H138" s="140"/>
      <c r="I138" s="14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201"/>
      <c r="W138" s="222"/>
      <c r="X138" s="139"/>
      <c r="Y138" s="139"/>
      <c r="Z138" s="139"/>
    </row>
    <row r="139" spans="1:26" ht="25.05" customHeight="1" x14ac:dyDescent="0.3">
      <c r="A139" s="184"/>
      <c r="B139" s="217">
        <v>38</v>
      </c>
      <c r="C139" s="185" t="s">
        <v>165</v>
      </c>
      <c r="D139" s="393" t="s">
        <v>166</v>
      </c>
      <c r="E139" s="393"/>
      <c r="F139" s="178" t="s">
        <v>102</v>
      </c>
      <c r="G139" s="180">
        <v>1</v>
      </c>
      <c r="H139" s="179"/>
      <c r="I139" s="179">
        <f t="shared" ref="I139:I147" si="10">ROUND(G139*(H139),2)</f>
        <v>0</v>
      </c>
      <c r="J139" s="178">
        <f t="shared" ref="J139:J147" si="11">ROUND(G139*(N139),2)</f>
        <v>255</v>
      </c>
      <c r="K139" s="183">
        <f t="shared" ref="K139:K147" si="12">ROUND(G139*(O139),2)</f>
        <v>0</v>
      </c>
      <c r="L139" s="183"/>
      <c r="M139" s="183">
        <f t="shared" ref="M139:M147" si="13">ROUND(G139*(H139),2)</f>
        <v>0</v>
      </c>
      <c r="N139" s="183">
        <v>255</v>
      </c>
      <c r="O139" s="183"/>
      <c r="P139" s="186"/>
      <c r="Q139" s="186"/>
      <c r="R139" s="186"/>
      <c r="S139" s="183">
        <f t="shared" ref="S139:S147" si="14">ROUND(G139*(P139),3)</f>
        <v>0</v>
      </c>
      <c r="T139" s="183"/>
      <c r="U139" s="183"/>
      <c r="V139" s="202"/>
      <c r="W139" s="53"/>
      <c r="Z139">
        <v>0</v>
      </c>
    </row>
    <row r="140" spans="1:26" ht="25.05" customHeight="1" x14ac:dyDescent="0.3">
      <c r="A140" s="184"/>
      <c r="B140" s="217">
        <v>39</v>
      </c>
      <c r="C140" s="185" t="s">
        <v>167</v>
      </c>
      <c r="D140" s="393" t="s">
        <v>168</v>
      </c>
      <c r="E140" s="393"/>
      <c r="F140" s="178" t="s">
        <v>99</v>
      </c>
      <c r="G140" s="180">
        <v>416.2</v>
      </c>
      <c r="H140" s="179"/>
      <c r="I140" s="179">
        <f t="shared" si="10"/>
        <v>0</v>
      </c>
      <c r="J140" s="178">
        <f t="shared" si="11"/>
        <v>2155.92</v>
      </c>
      <c r="K140" s="183">
        <f t="shared" si="12"/>
        <v>0</v>
      </c>
      <c r="L140" s="183"/>
      <c r="M140" s="183">
        <f t="shared" si="13"/>
        <v>0</v>
      </c>
      <c r="N140" s="183">
        <v>5.18</v>
      </c>
      <c r="O140" s="183"/>
      <c r="P140" s="186">
        <v>9.7960000000000005E-2</v>
      </c>
      <c r="Q140" s="186"/>
      <c r="R140" s="186">
        <v>9.7960000000000005E-2</v>
      </c>
      <c r="S140" s="183">
        <f t="shared" si="14"/>
        <v>40.771000000000001</v>
      </c>
      <c r="T140" s="183"/>
      <c r="U140" s="183"/>
      <c r="V140" s="202"/>
      <c r="W140" s="53"/>
      <c r="Z140">
        <v>0</v>
      </c>
    </row>
    <row r="141" spans="1:26" ht="25.05" customHeight="1" x14ac:dyDescent="0.3">
      <c r="A141" s="184"/>
      <c r="B141" s="218">
        <v>40</v>
      </c>
      <c r="C141" s="193" t="s">
        <v>169</v>
      </c>
      <c r="D141" s="394" t="s">
        <v>170</v>
      </c>
      <c r="E141" s="394"/>
      <c r="F141" s="187" t="s">
        <v>102</v>
      </c>
      <c r="G141" s="189">
        <v>840.72400000000005</v>
      </c>
      <c r="H141" s="188"/>
      <c r="I141" s="188">
        <f t="shared" si="10"/>
        <v>0</v>
      </c>
      <c r="J141" s="187">
        <f t="shared" si="11"/>
        <v>1891.63</v>
      </c>
      <c r="K141" s="192">
        <f t="shared" si="12"/>
        <v>0</v>
      </c>
      <c r="L141" s="192"/>
      <c r="M141" s="192">
        <f t="shared" si="13"/>
        <v>0</v>
      </c>
      <c r="N141" s="192">
        <v>2.25</v>
      </c>
      <c r="O141" s="192"/>
      <c r="P141" s="194">
        <v>1.15E-2</v>
      </c>
      <c r="Q141" s="194"/>
      <c r="R141" s="194">
        <v>1.15E-2</v>
      </c>
      <c r="S141" s="192">
        <f t="shared" si="14"/>
        <v>9.6679999999999993</v>
      </c>
      <c r="T141" s="192"/>
      <c r="U141" s="192"/>
      <c r="V141" s="203"/>
      <c r="W141" s="53"/>
      <c r="Z141">
        <v>0</v>
      </c>
    </row>
    <row r="142" spans="1:26" ht="25.05" customHeight="1" x14ac:dyDescent="0.3">
      <c r="A142" s="184"/>
      <c r="B142" s="217">
        <v>41</v>
      </c>
      <c r="C142" s="185" t="s">
        <v>171</v>
      </c>
      <c r="D142" s="393" t="s">
        <v>172</v>
      </c>
      <c r="E142" s="393"/>
      <c r="F142" s="178" t="s">
        <v>99</v>
      </c>
      <c r="G142" s="180">
        <v>453</v>
      </c>
      <c r="H142" s="179"/>
      <c r="I142" s="179">
        <f t="shared" si="10"/>
        <v>0</v>
      </c>
      <c r="J142" s="178">
        <f t="shared" si="11"/>
        <v>3248.01</v>
      </c>
      <c r="K142" s="183">
        <f t="shared" si="12"/>
        <v>0</v>
      </c>
      <c r="L142" s="183"/>
      <c r="M142" s="183">
        <f t="shared" si="13"/>
        <v>0</v>
      </c>
      <c r="N142" s="183">
        <v>7.17</v>
      </c>
      <c r="O142" s="183"/>
      <c r="P142" s="186">
        <v>0.12586</v>
      </c>
      <c r="Q142" s="186"/>
      <c r="R142" s="186">
        <v>0.12586</v>
      </c>
      <c r="S142" s="183">
        <f t="shared" si="14"/>
        <v>57.015000000000001</v>
      </c>
      <c r="T142" s="183"/>
      <c r="U142" s="183"/>
      <c r="V142" s="202"/>
      <c r="W142" s="53"/>
      <c r="Z142">
        <v>0</v>
      </c>
    </row>
    <row r="143" spans="1:26" ht="25.05" customHeight="1" x14ac:dyDescent="0.3">
      <c r="A143" s="184"/>
      <c r="B143" s="218">
        <v>42</v>
      </c>
      <c r="C143" s="193" t="s">
        <v>173</v>
      </c>
      <c r="D143" s="394" t="s">
        <v>174</v>
      </c>
      <c r="E143" s="394"/>
      <c r="F143" s="187" t="s">
        <v>102</v>
      </c>
      <c r="G143" s="189">
        <v>1372.59</v>
      </c>
      <c r="H143" s="188"/>
      <c r="I143" s="188">
        <f t="shared" si="10"/>
        <v>0</v>
      </c>
      <c r="J143" s="187">
        <f t="shared" si="11"/>
        <v>5449.18</v>
      </c>
      <c r="K143" s="192">
        <f t="shared" si="12"/>
        <v>0</v>
      </c>
      <c r="L143" s="192"/>
      <c r="M143" s="192">
        <f t="shared" si="13"/>
        <v>0</v>
      </c>
      <c r="N143" s="192">
        <v>3.9699999999999998</v>
      </c>
      <c r="O143" s="192"/>
      <c r="P143" s="194">
        <v>2.8299999999999999E-2</v>
      </c>
      <c r="Q143" s="194"/>
      <c r="R143" s="194">
        <v>2.8299999999999999E-2</v>
      </c>
      <c r="S143" s="192">
        <f t="shared" si="14"/>
        <v>38.844000000000001</v>
      </c>
      <c r="T143" s="192"/>
      <c r="U143" s="192"/>
      <c r="V143" s="203"/>
      <c r="W143" s="53"/>
      <c r="Z143">
        <v>0</v>
      </c>
    </row>
    <row r="144" spans="1:26" ht="25.05" customHeight="1" x14ac:dyDescent="0.3">
      <c r="A144" s="184"/>
      <c r="B144" s="217">
        <v>43</v>
      </c>
      <c r="C144" s="185" t="s">
        <v>175</v>
      </c>
      <c r="D144" s="393" t="s">
        <v>176</v>
      </c>
      <c r="E144" s="393"/>
      <c r="F144" s="178" t="s">
        <v>86</v>
      </c>
      <c r="G144" s="180">
        <v>3.7490000000000001</v>
      </c>
      <c r="H144" s="179"/>
      <c r="I144" s="179">
        <f t="shared" si="10"/>
        <v>0</v>
      </c>
      <c r="J144" s="178">
        <f t="shared" si="11"/>
        <v>315.89</v>
      </c>
      <c r="K144" s="183">
        <f t="shared" si="12"/>
        <v>0</v>
      </c>
      <c r="L144" s="183"/>
      <c r="M144" s="183">
        <f t="shared" si="13"/>
        <v>0</v>
      </c>
      <c r="N144" s="183">
        <v>84.26</v>
      </c>
      <c r="O144" s="183"/>
      <c r="P144" s="186"/>
      <c r="Q144" s="186"/>
      <c r="R144" s="186"/>
      <c r="S144" s="183">
        <f t="shared" si="14"/>
        <v>0</v>
      </c>
      <c r="T144" s="183"/>
      <c r="U144" s="183"/>
      <c r="V144" s="202"/>
      <c r="W144" s="53"/>
      <c r="Z144">
        <v>0</v>
      </c>
    </row>
    <row r="145" spans="1:26" ht="25.05" customHeight="1" x14ac:dyDescent="0.3">
      <c r="A145" s="184"/>
      <c r="B145" s="217">
        <v>44</v>
      </c>
      <c r="C145" s="185" t="s">
        <v>177</v>
      </c>
      <c r="D145" s="393" t="s">
        <v>178</v>
      </c>
      <c r="E145" s="393"/>
      <c r="F145" s="178" t="s">
        <v>99</v>
      </c>
      <c r="G145" s="180">
        <v>146.05000000000001</v>
      </c>
      <c r="H145" s="179"/>
      <c r="I145" s="179">
        <f t="shared" si="10"/>
        <v>0</v>
      </c>
      <c r="J145" s="178">
        <f t="shared" si="11"/>
        <v>736.09</v>
      </c>
      <c r="K145" s="183">
        <f t="shared" si="12"/>
        <v>0</v>
      </c>
      <c r="L145" s="183"/>
      <c r="M145" s="183">
        <f t="shared" si="13"/>
        <v>0</v>
      </c>
      <c r="N145" s="183">
        <v>5.04</v>
      </c>
      <c r="O145" s="183"/>
      <c r="P145" s="186"/>
      <c r="Q145" s="186"/>
      <c r="R145" s="186"/>
      <c r="S145" s="183">
        <f t="shared" si="14"/>
        <v>0</v>
      </c>
      <c r="T145" s="183"/>
      <c r="U145" s="183"/>
      <c r="V145" s="202"/>
      <c r="W145" s="53"/>
      <c r="Z145">
        <v>0</v>
      </c>
    </row>
    <row r="146" spans="1:26" ht="25.05" customHeight="1" x14ac:dyDescent="0.3">
      <c r="A146" s="184"/>
      <c r="B146" s="217">
        <v>45</v>
      </c>
      <c r="C146" s="185" t="s">
        <v>179</v>
      </c>
      <c r="D146" s="393" t="s">
        <v>180</v>
      </c>
      <c r="E146" s="393"/>
      <c r="F146" s="178" t="s">
        <v>135</v>
      </c>
      <c r="G146" s="180">
        <v>9.7080000000000002</v>
      </c>
      <c r="H146" s="179"/>
      <c r="I146" s="179">
        <f t="shared" si="10"/>
        <v>0</v>
      </c>
      <c r="J146" s="178">
        <f t="shared" si="11"/>
        <v>17.47</v>
      </c>
      <c r="K146" s="183">
        <f t="shared" si="12"/>
        <v>0</v>
      </c>
      <c r="L146" s="183"/>
      <c r="M146" s="183">
        <f t="shared" si="13"/>
        <v>0</v>
      </c>
      <c r="N146" s="183">
        <v>1.8</v>
      </c>
      <c r="O146" s="183"/>
      <c r="P146" s="186"/>
      <c r="Q146" s="186"/>
      <c r="R146" s="186"/>
      <c r="S146" s="183">
        <f t="shared" si="14"/>
        <v>0</v>
      </c>
      <c r="T146" s="183"/>
      <c r="U146" s="183"/>
      <c r="V146" s="202"/>
      <c r="W146" s="53"/>
      <c r="Z146">
        <v>0</v>
      </c>
    </row>
    <row r="147" spans="1:26" ht="25.05" customHeight="1" x14ac:dyDescent="0.3">
      <c r="A147" s="184"/>
      <c r="B147" s="217">
        <v>46</v>
      </c>
      <c r="C147" s="185" t="s">
        <v>181</v>
      </c>
      <c r="D147" s="393" t="s">
        <v>182</v>
      </c>
      <c r="E147" s="393"/>
      <c r="F147" s="178" t="s">
        <v>135</v>
      </c>
      <c r="G147" s="180">
        <v>9.7080000000000002</v>
      </c>
      <c r="H147" s="179"/>
      <c r="I147" s="179">
        <f t="shared" si="10"/>
        <v>0</v>
      </c>
      <c r="J147" s="178">
        <f t="shared" si="11"/>
        <v>3.69</v>
      </c>
      <c r="K147" s="183">
        <f t="shared" si="12"/>
        <v>0</v>
      </c>
      <c r="L147" s="183"/>
      <c r="M147" s="183">
        <f t="shared" si="13"/>
        <v>0</v>
      </c>
      <c r="N147" s="183">
        <v>0.38</v>
      </c>
      <c r="O147" s="183"/>
      <c r="P147" s="186"/>
      <c r="Q147" s="186"/>
      <c r="R147" s="186"/>
      <c r="S147" s="183">
        <f t="shared" si="14"/>
        <v>0</v>
      </c>
      <c r="T147" s="183"/>
      <c r="U147" s="183"/>
      <c r="V147" s="202"/>
      <c r="W147" s="53"/>
      <c r="Z147">
        <v>0</v>
      </c>
    </row>
    <row r="148" spans="1:26" x14ac:dyDescent="0.3">
      <c r="A148" s="10"/>
      <c r="B148" s="216"/>
      <c r="C148" s="174">
        <v>9</v>
      </c>
      <c r="D148" s="395" t="s">
        <v>64</v>
      </c>
      <c r="E148" s="395"/>
      <c r="F148" s="10"/>
      <c r="G148" s="173"/>
      <c r="H148" s="140"/>
      <c r="I148" s="142">
        <f>ROUND((SUM(I138:I147))/1,2)</f>
        <v>0</v>
      </c>
      <c r="J148" s="10"/>
      <c r="K148" s="10"/>
      <c r="L148" s="10">
        <f>ROUND((SUM(L138:L147))/1,2)</f>
        <v>0</v>
      </c>
      <c r="M148" s="10">
        <f>ROUND((SUM(M138:M147))/1,2)</f>
        <v>0</v>
      </c>
      <c r="N148" s="10"/>
      <c r="O148" s="10"/>
      <c r="P148" s="10"/>
      <c r="Q148" s="10"/>
      <c r="R148" s="10"/>
      <c r="S148" s="10">
        <f>ROUND((SUM(S138:S147))/1,2)</f>
        <v>146.30000000000001</v>
      </c>
      <c r="T148" s="10"/>
      <c r="U148" s="10"/>
      <c r="V148" s="204">
        <f>ROUND((SUM(V138:V147))/1,2)</f>
        <v>0</v>
      </c>
      <c r="W148" s="222"/>
      <c r="X148" s="139"/>
      <c r="Y148" s="139"/>
      <c r="Z148" s="139"/>
    </row>
    <row r="149" spans="1:26" x14ac:dyDescent="0.3">
      <c r="A149" s="1"/>
      <c r="B149" s="212"/>
      <c r="C149" s="1"/>
      <c r="D149" s="1"/>
      <c r="E149" s="1"/>
      <c r="F149" s="1"/>
      <c r="G149" s="167"/>
      <c r="H149" s="133"/>
      <c r="I149" s="13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205"/>
      <c r="W149" s="53"/>
    </row>
    <row r="150" spans="1:26" x14ac:dyDescent="0.3">
      <c r="A150" s="10"/>
      <c r="B150" s="216"/>
      <c r="C150" s="174">
        <v>99</v>
      </c>
      <c r="D150" s="395" t="s">
        <v>65</v>
      </c>
      <c r="E150" s="395"/>
      <c r="F150" s="10"/>
      <c r="G150" s="173"/>
      <c r="H150" s="140"/>
      <c r="I150" s="14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201"/>
      <c r="W150" s="222"/>
      <c r="X150" s="139"/>
      <c r="Y150" s="139"/>
      <c r="Z150" s="139"/>
    </row>
    <row r="151" spans="1:26" ht="25.05" customHeight="1" x14ac:dyDescent="0.3">
      <c r="A151" s="184"/>
      <c r="B151" s="217">
        <v>47</v>
      </c>
      <c r="C151" s="185" t="s">
        <v>183</v>
      </c>
      <c r="D151" s="393" t="s">
        <v>184</v>
      </c>
      <c r="E151" s="393"/>
      <c r="F151" s="178" t="s">
        <v>135</v>
      </c>
      <c r="G151" s="180">
        <v>640.95399999999995</v>
      </c>
      <c r="H151" s="179"/>
      <c r="I151" s="179">
        <f>ROUND(G151*(H151),2)</f>
        <v>0</v>
      </c>
      <c r="J151" s="178">
        <f>ROUND(G151*(N151),2)</f>
        <v>4909.71</v>
      </c>
      <c r="K151" s="183">
        <f>ROUND(G151*(O151),2)</f>
        <v>0</v>
      </c>
      <c r="L151" s="183"/>
      <c r="M151" s="183">
        <f>ROUND(G151*(H151),2)</f>
        <v>0</v>
      </c>
      <c r="N151" s="183">
        <v>7.66</v>
      </c>
      <c r="O151" s="183"/>
      <c r="P151" s="186"/>
      <c r="Q151" s="186"/>
      <c r="R151" s="186"/>
      <c r="S151" s="183">
        <f>ROUND(G151*(P151),3)</f>
        <v>0</v>
      </c>
      <c r="T151" s="183"/>
      <c r="U151" s="183"/>
      <c r="V151" s="202"/>
      <c r="W151" s="53"/>
      <c r="Z151">
        <v>0</v>
      </c>
    </row>
    <row r="152" spans="1:26" x14ac:dyDescent="0.3">
      <c r="A152" s="10"/>
      <c r="B152" s="216"/>
      <c r="C152" s="174">
        <v>99</v>
      </c>
      <c r="D152" s="395" t="s">
        <v>65</v>
      </c>
      <c r="E152" s="395"/>
      <c r="F152" s="10"/>
      <c r="G152" s="173"/>
      <c r="H152" s="140"/>
      <c r="I152" s="142">
        <f>ROUND((SUM(I150:I151))/1,2)</f>
        <v>0</v>
      </c>
      <c r="J152" s="10"/>
      <c r="K152" s="10"/>
      <c r="L152" s="10">
        <f>ROUND((SUM(L150:L151))/1,2)</f>
        <v>0</v>
      </c>
      <c r="M152" s="10">
        <f>ROUND((SUM(M150:M151))/1,2)</f>
        <v>0</v>
      </c>
      <c r="N152" s="10"/>
      <c r="O152" s="10"/>
      <c r="P152" s="10"/>
      <c r="Q152" s="10"/>
      <c r="R152" s="10"/>
      <c r="S152" s="10">
        <f>ROUND((SUM(S150:S151))/1,2)</f>
        <v>0</v>
      </c>
      <c r="T152" s="10"/>
      <c r="U152" s="10"/>
      <c r="V152" s="204">
        <f>ROUND((SUM(V150:V151))/1,2)</f>
        <v>0</v>
      </c>
      <c r="W152" s="222"/>
      <c r="X152" s="139"/>
      <c r="Y152" s="139"/>
      <c r="Z152" s="139"/>
    </row>
    <row r="153" spans="1:26" x14ac:dyDescent="0.3">
      <c r="A153" s="1"/>
      <c r="B153" s="212"/>
      <c r="C153" s="1"/>
      <c r="D153" s="1"/>
      <c r="E153" s="1"/>
      <c r="F153" s="1"/>
      <c r="G153" s="167"/>
      <c r="H153" s="133"/>
      <c r="I153" s="13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205"/>
      <c r="W153" s="53"/>
    </row>
    <row r="154" spans="1:26" x14ac:dyDescent="0.3">
      <c r="A154" s="10"/>
      <c r="B154" s="216"/>
      <c r="C154" s="10"/>
      <c r="D154" s="384" t="s">
        <v>58</v>
      </c>
      <c r="E154" s="384"/>
      <c r="F154" s="10"/>
      <c r="G154" s="173"/>
      <c r="H154" s="140"/>
      <c r="I154" s="142">
        <f>ROUND((SUM(I84:I153))/2,2)</f>
        <v>0</v>
      </c>
      <c r="J154" s="10"/>
      <c r="K154" s="10"/>
      <c r="L154" s="140">
        <f>ROUND((SUM(L84:L153))/2,2)</f>
        <v>0</v>
      </c>
      <c r="M154" s="140">
        <f>ROUND((SUM(M84:M153))/2,2)</f>
        <v>0</v>
      </c>
      <c r="N154" s="10"/>
      <c r="O154" s="10"/>
      <c r="P154" s="196"/>
      <c r="Q154" s="10"/>
      <c r="R154" s="10"/>
      <c r="S154" s="196">
        <f>ROUND((SUM(S84:S153))/2,2)</f>
        <v>640.96</v>
      </c>
      <c r="T154" s="10"/>
      <c r="U154" s="10"/>
      <c r="V154" s="204">
        <f>ROUND((SUM(V84:V153))/2,2)</f>
        <v>0</v>
      </c>
      <c r="W154" s="53"/>
    </row>
    <row r="155" spans="1:26" x14ac:dyDescent="0.3">
      <c r="A155" s="1"/>
      <c r="B155" s="212"/>
      <c r="C155" s="1"/>
      <c r="D155" s="1"/>
      <c r="E155" s="1"/>
      <c r="F155" s="1"/>
      <c r="G155" s="167"/>
      <c r="H155" s="133"/>
      <c r="I155" s="13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205"/>
      <c r="W155" s="53"/>
    </row>
    <row r="156" spans="1:26" x14ac:dyDescent="0.3">
      <c r="A156" s="10"/>
      <c r="B156" s="216"/>
      <c r="C156" s="10"/>
      <c r="D156" s="384" t="s">
        <v>66</v>
      </c>
      <c r="E156" s="384"/>
      <c r="F156" s="10"/>
      <c r="G156" s="173"/>
      <c r="H156" s="140"/>
      <c r="I156" s="14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201"/>
      <c r="W156" s="222"/>
      <c r="X156" s="139"/>
      <c r="Y156" s="139"/>
      <c r="Z156" s="139"/>
    </row>
    <row r="157" spans="1:26" x14ac:dyDescent="0.3">
      <c r="A157" s="10"/>
      <c r="B157" s="216"/>
      <c r="C157" s="174">
        <v>767</v>
      </c>
      <c r="D157" s="395" t="s">
        <v>67</v>
      </c>
      <c r="E157" s="395"/>
      <c r="F157" s="10"/>
      <c r="G157" s="173"/>
      <c r="H157" s="140"/>
      <c r="I157" s="14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201"/>
      <c r="W157" s="222"/>
      <c r="X157" s="139"/>
      <c r="Y157" s="139"/>
      <c r="Z157" s="139"/>
    </row>
    <row r="158" spans="1:26" ht="25.05" customHeight="1" x14ac:dyDescent="0.3">
      <c r="A158" s="184"/>
      <c r="B158" s="217">
        <v>48</v>
      </c>
      <c r="C158" s="185" t="s">
        <v>185</v>
      </c>
      <c r="D158" s="393" t="s">
        <v>186</v>
      </c>
      <c r="E158" s="393"/>
      <c r="F158" s="178" t="s">
        <v>99</v>
      </c>
      <c r="G158" s="180">
        <v>146.05000000000001</v>
      </c>
      <c r="H158" s="179"/>
      <c r="I158" s="179">
        <f>ROUND(G158*(H158),2)</f>
        <v>0</v>
      </c>
      <c r="J158" s="178">
        <f>ROUND(G158*(N158),2)</f>
        <v>958.09</v>
      </c>
      <c r="K158" s="183">
        <f>ROUND(G158*(O158),2)</f>
        <v>0</v>
      </c>
      <c r="L158" s="183"/>
      <c r="M158" s="183">
        <f>ROUND(G158*(H158),2)</f>
        <v>0</v>
      </c>
      <c r="N158" s="183">
        <v>6.5600000000000005</v>
      </c>
      <c r="O158" s="183"/>
      <c r="P158" s="186"/>
      <c r="Q158" s="186"/>
      <c r="R158" s="186"/>
      <c r="S158" s="183">
        <f>ROUND(G158*(P158),3)</f>
        <v>0</v>
      </c>
      <c r="T158" s="183"/>
      <c r="U158" s="183"/>
      <c r="V158" s="202"/>
      <c r="W158" s="53"/>
      <c r="Z158">
        <v>0</v>
      </c>
    </row>
    <row r="159" spans="1:26" ht="25.05" customHeight="1" x14ac:dyDescent="0.3">
      <c r="A159" s="184"/>
      <c r="B159" s="218">
        <v>49</v>
      </c>
      <c r="C159" s="193" t="s">
        <v>187</v>
      </c>
      <c r="D159" s="394" t="s">
        <v>188</v>
      </c>
      <c r="E159" s="394"/>
      <c r="F159" s="187" t="s">
        <v>115</v>
      </c>
      <c r="G159" s="189">
        <v>219.07499999999999</v>
      </c>
      <c r="H159" s="188"/>
      <c r="I159" s="188">
        <f>ROUND(G159*(H159),2)</f>
        <v>0</v>
      </c>
      <c r="J159" s="187">
        <f>ROUND(G159*(N159),2)</f>
        <v>435.96</v>
      </c>
      <c r="K159" s="192">
        <f>ROUND(G159*(O159),2)</f>
        <v>0</v>
      </c>
      <c r="L159" s="192"/>
      <c r="M159" s="192">
        <f>ROUND(G159*(H159),2)</f>
        <v>0</v>
      </c>
      <c r="N159" s="192">
        <v>1.99</v>
      </c>
      <c r="O159" s="192"/>
      <c r="P159" s="194">
        <v>1.24E-3</v>
      </c>
      <c r="Q159" s="194"/>
      <c r="R159" s="194">
        <v>1.24E-3</v>
      </c>
      <c r="S159" s="192">
        <f>ROUND(G159*(P159),3)</f>
        <v>0.27200000000000002</v>
      </c>
      <c r="T159" s="192"/>
      <c r="U159" s="192"/>
      <c r="V159" s="203"/>
      <c r="W159" s="53"/>
      <c r="Z159">
        <v>0</v>
      </c>
    </row>
    <row r="160" spans="1:26" ht="25.05" customHeight="1" x14ac:dyDescent="0.3">
      <c r="A160" s="184"/>
      <c r="B160" s="217">
        <v>50</v>
      </c>
      <c r="C160" s="185" t="s">
        <v>189</v>
      </c>
      <c r="D160" s="393" t="s">
        <v>190</v>
      </c>
      <c r="E160" s="393"/>
      <c r="F160" s="178" t="s">
        <v>135</v>
      </c>
      <c r="G160" s="180">
        <v>0.27200000000000002</v>
      </c>
      <c r="H160" s="179"/>
      <c r="I160" s="179">
        <f>ROUND(G160*(H160),2)</f>
        <v>0</v>
      </c>
      <c r="J160" s="178">
        <f>ROUND(G160*(N160),2)</f>
        <v>11.33</v>
      </c>
      <c r="K160" s="183">
        <f>ROUND(G160*(O160),2)</f>
        <v>0</v>
      </c>
      <c r="L160" s="183"/>
      <c r="M160" s="183">
        <f>ROUND(G160*(H160),2)</f>
        <v>0</v>
      </c>
      <c r="N160" s="183">
        <v>41.64</v>
      </c>
      <c r="O160" s="183"/>
      <c r="P160" s="186"/>
      <c r="Q160" s="186"/>
      <c r="R160" s="186"/>
      <c r="S160" s="183">
        <f>ROUND(G160*(P160),3)</f>
        <v>0</v>
      </c>
      <c r="T160" s="183"/>
      <c r="U160" s="183"/>
      <c r="V160" s="202"/>
      <c r="W160" s="53"/>
      <c r="Z160">
        <v>0</v>
      </c>
    </row>
    <row r="161" spans="1:26" x14ac:dyDescent="0.3">
      <c r="A161" s="10"/>
      <c r="B161" s="216"/>
      <c r="C161" s="174">
        <v>767</v>
      </c>
      <c r="D161" s="395" t="s">
        <v>67</v>
      </c>
      <c r="E161" s="395"/>
      <c r="F161" s="10"/>
      <c r="G161" s="173"/>
      <c r="H161" s="140"/>
      <c r="I161" s="142">
        <f>ROUND((SUM(I157:I160))/1,2)</f>
        <v>0</v>
      </c>
      <c r="J161" s="10"/>
      <c r="K161" s="10"/>
      <c r="L161" s="10">
        <f>ROUND((SUM(L157:L160))/1,2)</f>
        <v>0</v>
      </c>
      <c r="M161" s="10">
        <f>ROUND((SUM(M157:M160))/1,2)</f>
        <v>0</v>
      </c>
      <c r="N161" s="10"/>
      <c r="O161" s="10"/>
      <c r="P161" s="196"/>
      <c r="Q161" s="1"/>
      <c r="R161" s="1"/>
      <c r="S161" s="196">
        <f>ROUND((SUM(S157:S160))/1,2)</f>
        <v>0.27</v>
      </c>
      <c r="T161" s="2"/>
      <c r="U161" s="2"/>
      <c r="V161" s="204">
        <f>ROUND((SUM(V157:V160))/1,2)</f>
        <v>0</v>
      </c>
      <c r="W161" s="53"/>
    </row>
    <row r="162" spans="1:26" x14ac:dyDescent="0.3">
      <c r="A162" s="1"/>
      <c r="B162" s="212"/>
      <c r="C162" s="1"/>
      <c r="D162" s="1"/>
      <c r="E162" s="1"/>
      <c r="F162" s="1"/>
      <c r="G162" s="167"/>
      <c r="H162" s="133"/>
      <c r="I162" s="13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205"/>
      <c r="W162" s="53"/>
    </row>
    <row r="163" spans="1:26" x14ac:dyDescent="0.3">
      <c r="A163" s="10"/>
      <c r="B163" s="216"/>
      <c r="C163" s="10"/>
      <c r="D163" s="384" t="s">
        <v>66</v>
      </c>
      <c r="E163" s="384"/>
      <c r="F163" s="10"/>
      <c r="G163" s="173"/>
      <c r="H163" s="140"/>
      <c r="I163" s="142">
        <f>ROUND((SUM(I156:I162))/2,2)</f>
        <v>0</v>
      </c>
      <c r="J163" s="10"/>
      <c r="K163" s="10"/>
      <c r="L163" s="10">
        <f>ROUND((SUM(L156:L162))/2,2)</f>
        <v>0</v>
      </c>
      <c r="M163" s="10">
        <f>ROUND((SUM(M156:M162))/2,2)</f>
        <v>0</v>
      </c>
      <c r="N163" s="10"/>
      <c r="O163" s="10"/>
      <c r="P163" s="196"/>
      <c r="Q163" s="1"/>
      <c r="R163" s="1"/>
      <c r="S163" s="196">
        <f>ROUND((SUM(S156:S162))/2,2)</f>
        <v>0.27</v>
      </c>
      <c r="T163" s="1"/>
      <c r="U163" s="1"/>
      <c r="V163" s="204">
        <f>ROUND((SUM(V156:V162))/2,2)</f>
        <v>0</v>
      </c>
      <c r="W163" s="53"/>
    </row>
    <row r="164" spans="1:26" x14ac:dyDescent="0.3">
      <c r="A164" s="1"/>
      <c r="B164" s="220"/>
      <c r="C164" s="197"/>
      <c r="D164" s="398" t="s">
        <v>68</v>
      </c>
      <c r="E164" s="398"/>
      <c r="F164" s="197"/>
      <c r="G164" s="198"/>
      <c r="H164" s="199"/>
      <c r="I164" s="199">
        <f>ROUND((SUM(I84:I163))/3,2)</f>
        <v>0</v>
      </c>
      <c r="J164" s="197"/>
      <c r="K164" s="197">
        <f>ROUND((SUM(K84:K163))/3,2)</f>
        <v>0</v>
      </c>
      <c r="L164" s="197">
        <f>ROUND((SUM(L84:L163))/3,2)</f>
        <v>0</v>
      </c>
      <c r="M164" s="197">
        <f>ROUND((SUM(M84:M163))/3,2)</f>
        <v>0</v>
      </c>
      <c r="N164" s="197"/>
      <c r="O164" s="197"/>
      <c r="P164" s="198"/>
      <c r="Q164" s="197"/>
      <c r="R164" s="197"/>
      <c r="S164" s="198">
        <f>ROUND((SUM(S84:S163))/3,2)</f>
        <v>641.23</v>
      </c>
      <c r="T164" s="197"/>
      <c r="U164" s="197"/>
      <c r="V164" s="206">
        <f>ROUND((SUM(V84:V163))/3,2)</f>
        <v>0</v>
      </c>
      <c r="W164" s="53"/>
      <c r="Z164">
        <f>(SUM(Z84:Z163))</f>
        <v>0</v>
      </c>
    </row>
  </sheetData>
  <mergeCells count="125">
    <mergeCell ref="D158:E158"/>
    <mergeCell ref="D159:E159"/>
    <mergeCell ref="D160:E160"/>
    <mergeCell ref="D161:E161"/>
    <mergeCell ref="D163:E163"/>
    <mergeCell ref="D164:E164"/>
    <mergeCell ref="D150:E150"/>
    <mergeCell ref="D151:E151"/>
    <mergeCell ref="D152:E152"/>
    <mergeCell ref="D154:E154"/>
    <mergeCell ref="D156:E156"/>
    <mergeCell ref="D157:E157"/>
    <mergeCell ref="D143:E143"/>
    <mergeCell ref="D144:E144"/>
    <mergeCell ref="D145:E145"/>
    <mergeCell ref="D146:E146"/>
    <mergeCell ref="D147:E147"/>
    <mergeCell ref="D148:E148"/>
    <mergeCell ref="D136:E136"/>
    <mergeCell ref="D138:E138"/>
    <mergeCell ref="D139:E139"/>
    <mergeCell ref="D140:E140"/>
    <mergeCell ref="D141:E141"/>
    <mergeCell ref="D142:E142"/>
    <mergeCell ref="D129:E129"/>
    <mergeCell ref="D131:E131"/>
    <mergeCell ref="D132:E132"/>
    <mergeCell ref="D133:E133"/>
    <mergeCell ref="D134:E134"/>
    <mergeCell ref="D135:E135"/>
    <mergeCell ref="D123:E123"/>
    <mergeCell ref="D124:E124"/>
    <mergeCell ref="D125:E125"/>
    <mergeCell ref="D126:E126"/>
    <mergeCell ref="D127:E127"/>
    <mergeCell ref="D128:E128"/>
    <mergeCell ref="D116:E116"/>
    <mergeCell ref="D117:E117"/>
    <mergeCell ref="D118:E118"/>
    <mergeCell ref="D120:E120"/>
    <mergeCell ref="D121:E121"/>
    <mergeCell ref="D122:E122"/>
    <mergeCell ref="D109:E109"/>
    <mergeCell ref="D110:E110"/>
    <mergeCell ref="D111:E111"/>
    <mergeCell ref="D112:E112"/>
    <mergeCell ref="D114:E114"/>
    <mergeCell ref="D115:E115"/>
    <mergeCell ref="D102:E102"/>
    <mergeCell ref="D103:E103"/>
    <mergeCell ref="D104:E104"/>
    <mergeCell ref="D106:E106"/>
    <mergeCell ref="D107:E107"/>
    <mergeCell ref="D108:E108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84:E84"/>
    <mergeCell ref="D85:E85"/>
    <mergeCell ref="D86:E86"/>
    <mergeCell ref="D87:E87"/>
    <mergeCell ref="D88:E88"/>
    <mergeCell ref="D89:E89"/>
    <mergeCell ref="B69:D69"/>
    <mergeCell ref="B73:V73"/>
    <mergeCell ref="H1:I1"/>
    <mergeCell ref="B75:E75"/>
    <mergeCell ref="B76:E76"/>
    <mergeCell ref="B77:E77"/>
    <mergeCell ref="I75:P75"/>
    <mergeCell ref="B61:D61"/>
    <mergeCell ref="B62:D62"/>
    <mergeCell ref="B63:D63"/>
    <mergeCell ref="B65:D65"/>
    <mergeCell ref="B66:D66"/>
    <mergeCell ref="B67:D67"/>
    <mergeCell ref="B55:D55"/>
    <mergeCell ref="B56:D56"/>
    <mergeCell ref="B57:D57"/>
    <mergeCell ref="B58:D58"/>
    <mergeCell ref="B59:D59"/>
    <mergeCell ref="B60:D60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F25:H25"/>
    <mergeCell ref="F26:H26"/>
    <mergeCell ref="F27:H27"/>
    <mergeCell ref="F28:G28"/>
    <mergeCell ref="F29:G29"/>
    <mergeCell ref="F30:G30"/>
    <mergeCell ref="F22:H22"/>
    <mergeCell ref="F23:H23"/>
    <mergeCell ref="F24:H24"/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F19:H19"/>
    <mergeCell ref="F20:H20"/>
    <mergeCell ref="F21:H21"/>
  </mergeCells>
  <hyperlinks>
    <hyperlink ref="B1:C1" location="A2:A2" tooltip="Klikni na prechod ku Kryciemu listu..." display="Krycí list rozpočtu" xr:uid="{73536501-3716-4FAC-A7AD-5BF35F6880E4}"/>
    <hyperlink ref="E1:F1" location="A54:A54" tooltip="Klikni na prechod ku rekapitulácii..." display="Rekapitulácia rozpočtu" xr:uid="{FA756761-07DE-4525-A61B-D42203BE726C}"/>
    <hyperlink ref="H1:I1" location="B83:B83" tooltip="Klikni na prechod ku Rozpočet..." display="Rozpočet" xr:uid="{D8B878BF-58A4-4E00-A8B4-EC34C05EA8C1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verticalDpi="0" copies="0" r:id="rId1"/>
  <headerFooter>
    <oddHeader>&amp;C&amp;B&amp; Rozpočet Zlepšenie technickej vybavenosti v obci Vyšný Žipov s prítomnosťou MRK / Časť  A -  SO 01 Chodník I.etapa - oprava</oddHeader>
    <oddFooter>&amp;RStrana &amp;P z &amp;N    &amp;L&amp;7Spracované systémom Systematic® Kalkulus, tel.: 051 77 10 585</oddFooter>
  </headerFooter>
  <rowBreaks count="2" manualBreakCount="2">
    <brk id="40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Rekapitulácia</vt:lpstr>
      <vt:lpstr>Krycí list stavby</vt:lpstr>
      <vt:lpstr>SO 15275</vt:lpstr>
      <vt:lpstr>'SO 15275'!Oblasť_tlače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</dc:creator>
  <cp:lastModifiedBy>JANKO</cp:lastModifiedBy>
  <dcterms:created xsi:type="dcterms:W3CDTF">2021-03-14T18:26:26Z</dcterms:created>
  <dcterms:modified xsi:type="dcterms:W3CDTF">2021-03-14T18:32:29Z</dcterms:modified>
</cp:coreProperties>
</file>